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а процедурата ВиК\"/>
    </mc:Choice>
  </mc:AlternateContent>
  <bookViews>
    <workbookView xWindow="0" yWindow="0" windowWidth="15480" windowHeight="11640" tabRatio="956"/>
  </bookViews>
  <sheets>
    <sheet name="Рекапитулация по диаметри" sheetId="30" r:id="rId1"/>
    <sheet name="Пом.см.Шахта 1,30 м" sheetId="15" r:id="rId2"/>
    <sheet name="Хармонизатор20" sheetId="14" r:id="rId3"/>
    <sheet name="КСС19" sheetId="42" r:id="rId4"/>
    <sheet name="КСС18" sheetId="22" r:id="rId5"/>
    <sheet name="КСС17" sheetId="41" r:id="rId6"/>
    <sheet name="КСС16" sheetId="40" r:id="rId7"/>
    <sheet name="КСС15" sheetId="23" r:id="rId8"/>
    <sheet name="КСС14" sheetId="39" r:id="rId9"/>
    <sheet name="КСС13" sheetId="38" r:id="rId10"/>
    <sheet name="КСС11" sheetId="37" r:id="rId11"/>
    <sheet name="КСС10" sheetId="36" r:id="rId12"/>
    <sheet name="КСС9" sheetId="25" r:id="rId13"/>
    <sheet name="КСС8" sheetId="35" r:id="rId14"/>
    <sheet name="КСС7" sheetId="34" r:id="rId15"/>
    <sheet name="КСС6" sheetId="33" r:id="rId16"/>
    <sheet name="КСС5" sheetId="26" r:id="rId17"/>
    <sheet name="КСС4" sheetId="32" r:id="rId18"/>
    <sheet name="КСС3" sheetId="27" r:id="rId19"/>
    <sheet name="КСС2" sheetId="21" r:id="rId20"/>
    <sheet name="КСС1" sheetId="20" r:id="rId21"/>
    <sheet name="Настилки" sheetId="43" r:id="rId22"/>
    <sheet name="Улици" sheetId="44" r:id="rId23"/>
  </sheets>
  <definedNames>
    <definedName name="_xlnm._FilterDatabase" localSheetId="16" hidden="1">КСС5!$A$1:$F$125</definedName>
    <definedName name="_xlnm._FilterDatabase" localSheetId="15" hidden="1">КСС6!$A$1:$F$125</definedName>
    <definedName name="_xlnm._FilterDatabase" localSheetId="14" hidden="1">КСС7!$A$1:$F$126</definedName>
    <definedName name="_xlnm._FilterDatabase" localSheetId="13" hidden="1">КСС8!$A$1:$G$125</definedName>
    <definedName name="_xlnm._FilterDatabase" localSheetId="21" hidden="1">Настилки!$A$4:$V$138</definedName>
    <definedName name="_xlnm._FilterDatabase" localSheetId="1" hidden="1">'Пом.см.Шахта 1,30 м'!$A$4:$F$42</definedName>
    <definedName name="_xlnm.Print_Area" localSheetId="1">'Пом.см.Шахта 1,30 м'!$A$1:$F$43</definedName>
    <definedName name="_xlnm.Print_Area" localSheetId="0">'Рекапитулация по диаметри'!$A$7:$C$38,'Рекапитулация по диаметри'!#REF!</definedName>
    <definedName name="_xlnm.Print_Titles" localSheetId="20">КСС1!$5:$5</definedName>
    <definedName name="_xlnm.Print_Titles" localSheetId="11">КСС10!$5:$5</definedName>
    <definedName name="_xlnm.Print_Titles" localSheetId="10">КСС11!$5:$5</definedName>
    <definedName name="_xlnm.Print_Titles" localSheetId="9">КСС13!$5:$5</definedName>
    <definedName name="_xlnm.Print_Titles" localSheetId="8">КСС14!$5:$5</definedName>
    <definedName name="_xlnm.Print_Titles" localSheetId="7">КСС15!$5:$5</definedName>
    <definedName name="_xlnm.Print_Titles" localSheetId="6">КСС16!$5:$5</definedName>
    <definedName name="_xlnm.Print_Titles" localSheetId="5">КСС17!$5:$5</definedName>
    <definedName name="_xlnm.Print_Titles" localSheetId="4">КСС18!$5:$5</definedName>
    <definedName name="_xlnm.Print_Titles" localSheetId="3">КСС19!$5:$5</definedName>
    <definedName name="_xlnm.Print_Titles" localSheetId="19">КСС2!$5:$5</definedName>
    <definedName name="_xlnm.Print_Titles" localSheetId="18">КСС3!$5:$5</definedName>
    <definedName name="_xlnm.Print_Titles" localSheetId="17">КСС4!$5:$5</definedName>
    <definedName name="_xlnm.Print_Titles" localSheetId="16">КСС5!$5:$5</definedName>
    <definedName name="_xlnm.Print_Titles" localSheetId="15">КСС6!$5:$5</definedName>
    <definedName name="_xlnm.Print_Titles" localSheetId="14">КСС7!$5:$5</definedName>
    <definedName name="_xlnm.Print_Titles" localSheetId="13">КСС8!$5:$5</definedName>
    <definedName name="_xlnm.Print_Titles" localSheetId="12">КСС9!$5:$5</definedName>
    <definedName name="_xlnm.Print_Titles" localSheetId="21">Настилки!$2:$4</definedName>
  </definedNames>
  <calcPr calcId="162913"/>
</workbook>
</file>

<file path=xl/calcChain.xml><?xml version="1.0" encoding="utf-8"?>
<calcChain xmlns="http://schemas.openxmlformats.org/spreadsheetml/2006/main">
  <c r="U54" i="43" l="1"/>
  <c r="T54" i="43"/>
  <c r="S54" i="43"/>
  <c r="R54" i="43"/>
  <c r="Q54" i="43"/>
  <c r="P54" i="43"/>
  <c r="O54" i="43"/>
  <c r="M54" i="43"/>
  <c r="V54" i="43" s="1"/>
  <c r="U53" i="43"/>
  <c r="T53" i="43"/>
  <c r="S53" i="43"/>
  <c r="R53" i="43"/>
  <c r="Q53" i="43"/>
  <c r="P53" i="43"/>
  <c r="O53" i="43"/>
  <c r="M53" i="43"/>
  <c r="V53" i="43" s="1"/>
  <c r="U52" i="43"/>
  <c r="T52" i="43"/>
  <c r="S52" i="43"/>
  <c r="R52" i="43"/>
  <c r="Q52" i="43"/>
  <c r="P52" i="43"/>
  <c r="O52" i="43"/>
  <c r="M52" i="43"/>
  <c r="V52" i="43" s="1"/>
  <c r="U51" i="43"/>
  <c r="T51" i="43"/>
  <c r="S51" i="43"/>
  <c r="R51" i="43"/>
  <c r="Q51" i="43"/>
  <c r="P51" i="43"/>
  <c r="O51" i="43"/>
  <c r="M51" i="43"/>
  <c r="V51" i="43" s="1"/>
  <c r="U50" i="43"/>
  <c r="T50" i="43"/>
  <c r="S50" i="43"/>
  <c r="R50" i="43"/>
  <c r="Q50" i="43"/>
  <c r="P50" i="43"/>
  <c r="O50" i="43"/>
  <c r="M50" i="43"/>
  <c r="V50" i="43" s="1"/>
  <c r="U49" i="43"/>
  <c r="T49" i="43"/>
  <c r="S49" i="43"/>
  <c r="R49" i="43"/>
  <c r="Q49" i="43"/>
  <c r="P49" i="43"/>
  <c r="O49" i="43"/>
  <c r="M49" i="43"/>
  <c r="V49" i="43" s="1"/>
  <c r="U48" i="43"/>
  <c r="T48" i="43"/>
  <c r="S48" i="43"/>
  <c r="R48" i="43"/>
  <c r="Q48" i="43"/>
  <c r="P48" i="43"/>
  <c r="O48" i="43"/>
  <c r="M48" i="43"/>
  <c r="V48" i="43" s="1"/>
  <c r="V47" i="43"/>
  <c r="T47" i="43"/>
  <c r="S47" i="43"/>
  <c r="R47" i="43"/>
  <c r="Q47" i="43"/>
  <c r="P47" i="43"/>
  <c r="O47" i="43"/>
  <c r="M47" i="43"/>
  <c r="U47" i="43" s="1"/>
  <c r="V46" i="43"/>
  <c r="T46" i="43"/>
  <c r="S46" i="43"/>
  <c r="R46" i="43"/>
  <c r="Q46" i="43"/>
  <c r="P46" i="43"/>
  <c r="O46" i="43"/>
  <c r="M46" i="43"/>
  <c r="U46" i="43" s="1"/>
  <c r="V45" i="43"/>
  <c r="T45" i="43"/>
  <c r="S45" i="43"/>
  <c r="R45" i="43"/>
  <c r="Q45" i="43"/>
  <c r="P45" i="43"/>
  <c r="O45" i="43"/>
  <c r="M45" i="43"/>
  <c r="U45" i="43" s="1"/>
  <c r="V44" i="43"/>
  <c r="T44" i="43"/>
  <c r="S44" i="43"/>
  <c r="R44" i="43"/>
  <c r="Q44" i="43"/>
  <c r="P44" i="43"/>
  <c r="O44" i="43"/>
  <c r="M44" i="43"/>
  <c r="U44" i="43" s="1"/>
  <c r="V43" i="43"/>
  <c r="T43" i="43"/>
  <c r="S43" i="43"/>
  <c r="R43" i="43"/>
  <c r="Q43" i="43"/>
  <c r="P43" i="43"/>
  <c r="O43" i="43"/>
  <c r="M43" i="43"/>
  <c r="U43" i="43" s="1"/>
  <c r="V42" i="43"/>
  <c r="T42" i="43"/>
  <c r="S42" i="43"/>
  <c r="R42" i="43"/>
  <c r="Q42" i="43"/>
  <c r="P42" i="43"/>
  <c r="O42" i="43"/>
  <c r="M42" i="43"/>
  <c r="U42" i="43" s="1"/>
  <c r="V41" i="43"/>
  <c r="T41" i="43"/>
  <c r="S41" i="43"/>
  <c r="R41" i="43"/>
  <c r="Q41" i="43"/>
  <c r="P41" i="43"/>
  <c r="O41" i="43"/>
  <c r="M41" i="43"/>
  <c r="U41" i="43" s="1"/>
  <c r="V40" i="43"/>
  <c r="T40" i="43"/>
  <c r="S40" i="43"/>
  <c r="R40" i="43"/>
  <c r="Q40" i="43"/>
  <c r="P40" i="43"/>
  <c r="O40" i="43"/>
  <c r="M40" i="43"/>
  <c r="U40" i="43" s="1"/>
  <c r="V39" i="43"/>
  <c r="U39" i="43"/>
  <c r="T39" i="43"/>
  <c r="S39" i="43"/>
  <c r="R39" i="43"/>
  <c r="Q39" i="43"/>
  <c r="P39" i="43"/>
  <c r="O39" i="43"/>
  <c r="M39" i="43"/>
  <c r="V38" i="43"/>
  <c r="U38" i="43"/>
  <c r="S38" i="43"/>
  <c r="R38" i="43"/>
  <c r="Q38" i="43"/>
  <c r="P38" i="43"/>
  <c r="O38" i="43"/>
  <c r="M38" i="43"/>
  <c r="T38" i="43" s="1"/>
  <c r="V37" i="43"/>
  <c r="U37" i="43"/>
  <c r="S37" i="43"/>
  <c r="R37" i="43"/>
  <c r="Q37" i="43"/>
  <c r="P37" i="43"/>
  <c r="O37" i="43"/>
  <c r="M37" i="43"/>
  <c r="T37" i="43" s="1"/>
  <c r="V36" i="43"/>
  <c r="U36" i="43"/>
  <c r="S36" i="43"/>
  <c r="R36" i="43"/>
  <c r="Q36" i="43"/>
  <c r="P36" i="43"/>
  <c r="O36" i="43"/>
  <c r="M36" i="43"/>
  <c r="T36" i="43" s="1"/>
  <c r="V35" i="43"/>
  <c r="U35" i="43"/>
  <c r="S35" i="43"/>
  <c r="R35" i="43"/>
  <c r="Q35" i="43"/>
  <c r="P35" i="43"/>
  <c r="O35" i="43"/>
  <c r="M35" i="43"/>
  <c r="T35" i="43" s="1"/>
  <c r="V34" i="43"/>
  <c r="U34" i="43"/>
  <c r="S34" i="43"/>
  <c r="R34" i="43"/>
  <c r="Q34" i="43"/>
  <c r="P34" i="43"/>
  <c r="O34" i="43"/>
  <c r="M34" i="43"/>
  <c r="T34" i="43" s="1"/>
  <c r="V33" i="43"/>
  <c r="U33" i="43"/>
  <c r="S33" i="43"/>
  <c r="R33" i="43"/>
  <c r="Q33" i="43"/>
  <c r="P33" i="43"/>
  <c r="O33" i="43"/>
  <c r="L33" i="43"/>
  <c r="L56" i="43" s="1"/>
  <c r="V32" i="43"/>
  <c r="U32" i="43"/>
  <c r="T32" i="43"/>
  <c r="R32" i="43"/>
  <c r="Q32" i="43"/>
  <c r="P32" i="43"/>
  <c r="O32" i="43"/>
  <c r="M32" i="43"/>
  <c r="S32" i="43" s="1"/>
  <c r="V31" i="43"/>
  <c r="U31" i="43"/>
  <c r="T31" i="43"/>
  <c r="R31" i="43"/>
  <c r="Q31" i="43"/>
  <c r="P31" i="43"/>
  <c r="O31" i="43"/>
  <c r="M31" i="43"/>
  <c r="S31" i="43" s="1"/>
  <c r="V30" i="43"/>
  <c r="U30" i="43"/>
  <c r="T30" i="43"/>
  <c r="R30" i="43"/>
  <c r="Q30" i="43"/>
  <c r="P30" i="43"/>
  <c r="O30" i="43"/>
  <c r="M30" i="43"/>
  <c r="S30" i="43" s="1"/>
  <c r="V29" i="43"/>
  <c r="U29" i="43"/>
  <c r="T29" i="43"/>
  <c r="R29" i="43"/>
  <c r="Q29" i="43"/>
  <c r="P29" i="43"/>
  <c r="O29" i="43"/>
  <c r="M29" i="43"/>
  <c r="S29" i="43" s="1"/>
  <c r="V28" i="43"/>
  <c r="U28" i="43"/>
  <c r="T28" i="43"/>
  <c r="R28" i="43"/>
  <c r="Q28" i="43"/>
  <c r="P28" i="43"/>
  <c r="O28" i="43"/>
  <c r="M28" i="43"/>
  <c r="S28" i="43" s="1"/>
  <c r="V27" i="43"/>
  <c r="U27" i="43"/>
  <c r="T27" i="43"/>
  <c r="R27" i="43"/>
  <c r="Q27" i="43"/>
  <c r="P27" i="43"/>
  <c r="O27" i="43"/>
  <c r="M27" i="43"/>
  <c r="S27" i="43" s="1"/>
  <c r="V26" i="43"/>
  <c r="U26" i="43"/>
  <c r="T26" i="43"/>
  <c r="R26" i="43"/>
  <c r="Q26" i="43"/>
  <c r="P26" i="43"/>
  <c r="O26" i="43"/>
  <c r="M26" i="43"/>
  <c r="S26" i="43" s="1"/>
  <c r="V25" i="43"/>
  <c r="U25" i="43"/>
  <c r="T25" i="43"/>
  <c r="R25" i="43"/>
  <c r="Q25" i="43"/>
  <c r="P25" i="43"/>
  <c r="O25" i="43"/>
  <c r="M25" i="43"/>
  <c r="S25" i="43" s="1"/>
  <c r="V24" i="43"/>
  <c r="U24" i="43"/>
  <c r="T24" i="43"/>
  <c r="S24" i="43"/>
  <c r="Q24" i="43"/>
  <c r="P24" i="43"/>
  <c r="O24" i="43"/>
  <c r="M24" i="43"/>
  <c r="R24" i="43" s="1"/>
  <c r="V23" i="43"/>
  <c r="U23" i="43"/>
  <c r="T23" i="43"/>
  <c r="S23" i="43"/>
  <c r="Q23" i="43"/>
  <c r="P23" i="43"/>
  <c r="O23" i="43"/>
  <c r="M23" i="43"/>
  <c r="R23" i="43" s="1"/>
  <c r="V22" i="43"/>
  <c r="U22" i="43"/>
  <c r="T22" i="43"/>
  <c r="S22" i="43"/>
  <c r="Q22" i="43"/>
  <c r="P22" i="43"/>
  <c r="O22" i="43"/>
  <c r="M22" i="43"/>
  <c r="R22" i="43" s="1"/>
  <c r="V21" i="43"/>
  <c r="U21" i="43"/>
  <c r="T21" i="43"/>
  <c r="S21" i="43"/>
  <c r="Q21" i="43"/>
  <c r="P21" i="43"/>
  <c r="O21" i="43"/>
  <c r="M21" i="43"/>
  <c r="R21" i="43" s="1"/>
  <c r="V20" i="43"/>
  <c r="U20" i="43"/>
  <c r="T20" i="43"/>
  <c r="S20" i="43"/>
  <c r="Q20" i="43"/>
  <c r="P20" i="43"/>
  <c r="O20" i="43"/>
  <c r="M20" i="43"/>
  <c r="R20" i="43" s="1"/>
  <c r="V19" i="43"/>
  <c r="U19" i="43"/>
  <c r="T19" i="43"/>
  <c r="S19" i="43"/>
  <c r="R19" i="43"/>
  <c r="P19" i="43"/>
  <c r="O19" i="43"/>
  <c r="M19" i="43"/>
  <c r="Q19" i="43" s="1"/>
  <c r="V18" i="43"/>
  <c r="U18" i="43"/>
  <c r="T18" i="43"/>
  <c r="S18" i="43"/>
  <c r="R18" i="43"/>
  <c r="P18" i="43"/>
  <c r="O18" i="43"/>
  <c r="M18" i="43"/>
  <c r="Q18" i="43" s="1"/>
  <c r="V17" i="43"/>
  <c r="U17" i="43"/>
  <c r="T17" i="43"/>
  <c r="T63" i="43" s="1"/>
  <c r="S17" i="43"/>
  <c r="R17" i="43"/>
  <c r="P17" i="43"/>
  <c r="O17" i="43"/>
  <c r="M17" i="43"/>
  <c r="Q17" i="43" s="1"/>
  <c r="V16" i="43"/>
  <c r="U16" i="43"/>
  <c r="T16" i="43"/>
  <c r="S16" i="43"/>
  <c r="R16" i="43"/>
  <c r="P16" i="43"/>
  <c r="O16" i="43"/>
  <c r="M16" i="43"/>
  <c r="Q16" i="43" s="1"/>
  <c r="V15" i="43"/>
  <c r="U15" i="43"/>
  <c r="T15" i="43"/>
  <c r="S15" i="43"/>
  <c r="R15" i="43"/>
  <c r="Q15" i="43"/>
  <c r="P15" i="43"/>
  <c r="O15" i="43"/>
  <c r="M15" i="43"/>
  <c r="F15" i="43"/>
  <c r="V14" i="43"/>
  <c r="U14" i="43"/>
  <c r="T14" i="43"/>
  <c r="S14" i="43"/>
  <c r="R14" i="43"/>
  <c r="P14" i="43"/>
  <c r="O14" i="43"/>
  <c r="M14" i="43"/>
  <c r="Q14" i="43" s="1"/>
  <c r="V13" i="43"/>
  <c r="U13" i="43"/>
  <c r="T13" i="43"/>
  <c r="S13" i="43"/>
  <c r="R13" i="43"/>
  <c r="P13" i="43"/>
  <c r="O13" i="43"/>
  <c r="M13" i="43"/>
  <c r="Q13" i="43" s="1"/>
  <c r="V12" i="43"/>
  <c r="U12" i="43"/>
  <c r="T12" i="43"/>
  <c r="S12" i="43"/>
  <c r="R12" i="43"/>
  <c r="P12" i="43"/>
  <c r="O12" i="43"/>
  <c r="M12" i="43"/>
  <c r="Q12" i="43" s="1"/>
  <c r="V11" i="43"/>
  <c r="U11" i="43"/>
  <c r="T11" i="43"/>
  <c r="S11" i="43"/>
  <c r="R11" i="43"/>
  <c r="Q11" i="43"/>
  <c r="O11" i="43"/>
  <c r="M11" i="43"/>
  <c r="P11" i="43" s="1"/>
  <c r="V10" i="43"/>
  <c r="U10" i="43"/>
  <c r="T10" i="43"/>
  <c r="S10" i="43"/>
  <c r="R10" i="43"/>
  <c r="Q10" i="43"/>
  <c r="O10" i="43"/>
  <c r="M10" i="43"/>
  <c r="P10" i="43" s="1"/>
  <c r="V9" i="43"/>
  <c r="U9" i="43"/>
  <c r="T9" i="43"/>
  <c r="S9" i="43"/>
  <c r="R9" i="43"/>
  <c r="Q9" i="43"/>
  <c r="O9" i="43"/>
  <c r="M9" i="43"/>
  <c r="P9" i="43" s="1"/>
  <c r="V8" i="43"/>
  <c r="U8" i="43"/>
  <c r="T8" i="43"/>
  <c r="S8" i="43"/>
  <c r="R8" i="43"/>
  <c r="Q8" i="43"/>
  <c r="P8" i="43"/>
  <c r="M8" i="43"/>
  <c r="O8" i="43" s="1"/>
  <c r="V7" i="43"/>
  <c r="U7" i="43"/>
  <c r="T7" i="43"/>
  <c r="S7" i="43"/>
  <c r="R7" i="43"/>
  <c r="Q7" i="43"/>
  <c r="P7" i="43"/>
  <c r="M7" i="43"/>
  <c r="H7" i="43"/>
  <c r="E7" i="43"/>
  <c r="S63" i="43" l="1"/>
  <c r="M33" i="43"/>
  <c r="T33" i="43" s="1"/>
  <c r="M56" i="43"/>
  <c r="P56" i="43"/>
  <c r="T62" i="43"/>
  <c r="U63" i="43"/>
  <c r="S62" i="43"/>
  <c r="T64" i="43"/>
  <c r="U56" i="43"/>
  <c r="Q64" i="43"/>
  <c r="U64" i="43"/>
  <c r="T56" i="43"/>
  <c r="S56" i="43"/>
  <c r="P62" i="43"/>
  <c r="U62" i="43"/>
  <c r="R64" i="43"/>
  <c r="Q62" i="43"/>
  <c r="V63" i="43"/>
  <c r="Q56" i="43"/>
  <c r="R56" i="43"/>
  <c r="V56" i="43"/>
  <c r="V64" i="43"/>
  <c r="O63" i="43"/>
  <c r="P63" i="43"/>
  <c r="O7" i="43"/>
  <c r="R62" i="43"/>
  <c r="V62" i="43"/>
  <c r="M64" i="43"/>
  <c r="L63" i="43"/>
  <c r="Q63" i="43"/>
  <c r="O64" i="43"/>
  <c r="S64" i="43"/>
  <c r="L62" i="43"/>
  <c r="L64" i="43"/>
  <c r="M62" i="43"/>
  <c r="M63" i="43"/>
  <c r="R63" i="43"/>
  <c r="P64" i="43"/>
  <c r="U66" i="43" l="1"/>
  <c r="T66" i="43"/>
  <c r="S66" i="43"/>
  <c r="L66" i="43"/>
  <c r="P66" i="43"/>
  <c r="O62" i="43"/>
  <c r="O66" i="43" s="1"/>
  <c r="O56" i="43"/>
  <c r="M66" i="43"/>
  <c r="V66" i="43"/>
  <c r="R66" i="43"/>
  <c r="Q66" i="43"/>
  <c r="F125" i="42" l="1"/>
  <c r="F124" i="39"/>
  <c r="F123" i="39"/>
  <c r="F122" i="39"/>
  <c r="F121" i="39"/>
  <c r="F120" i="39"/>
  <c r="F119" i="39"/>
  <c r="F118" i="39"/>
  <c r="F117" i="39"/>
  <c r="F116" i="39"/>
  <c r="F115" i="39"/>
  <c r="F114" i="39"/>
  <c r="F113" i="39"/>
  <c r="F112" i="39"/>
  <c r="F111" i="39"/>
  <c r="F110" i="39"/>
  <c r="F109" i="39"/>
  <c r="F108" i="39"/>
  <c r="F107" i="39"/>
  <c r="F106" i="39"/>
  <c r="F101" i="39"/>
  <c r="F100" i="39"/>
  <c r="F99" i="39"/>
  <c r="F98" i="39"/>
  <c r="F97" i="39"/>
  <c r="F96" i="39"/>
  <c r="F95" i="39"/>
  <c r="F94" i="39"/>
  <c r="F93" i="39"/>
  <c r="F92" i="39"/>
  <c r="F91" i="39"/>
  <c r="F90" i="39"/>
  <c r="F89" i="39"/>
  <c r="F88" i="39"/>
  <c r="F87" i="39"/>
  <c r="F86" i="39"/>
  <c r="F85" i="39"/>
  <c r="F83" i="39"/>
  <c r="F82" i="39"/>
  <c r="F81" i="39"/>
  <c r="F80" i="39"/>
  <c r="F79" i="39"/>
  <c r="F78" i="39"/>
  <c r="F77" i="39"/>
  <c r="F76" i="39"/>
  <c r="F75" i="39"/>
  <c r="F74" i="39"/>
  <c r="F73" i="39"/>
  <c r="F72" i="39"/>
  <c r="F71" i="39"/>
  <c r="F70" i="39"/>
  <c r="F69" i="39"/>
  <c r="F68" i="39"/>
  <c r="F67" i="39"/>
  <c r="F65" i="39"/>
  <c r="F64" i="39"/>
  <c r="F63" i="39"/>
  <c r="F59" i="39"/>
  <c r="F58" i="39"/>
  <c r="F57" i="39"/>
  <c r="F56" i="39"/>
  <c r="F55" i="39"/>
  <c r="F54" i="39"/>
  <c r="F53" i="39"/>
  <c r="F52" i="39"/>
  <c r="F51" i="39"/>
  <c r="F50" i="39"/>
  <c r="F30" i="39"/>
  <c r="F29" i="39"/>
  <c r="F28" i="39"/>
  <c r="F27" i="39"/>
  <c r="F26" i="39"/>
  <c r="F25" i="39"/>
  <c r="F23" i="39"/>
  <c r="F22" i="39"/>
  <c r="F20" i="39"/>
  <c r="F19" i="39"/>
  <c r="F18" i="39"/>
  <c r="F17" i="39"/>
  <c r="F16" i="39"/>
  <c r="F15" i="39"/>
  <c r="F14" i="39"/>
  <c r="F13" i="39"/>
  <c r="F12" i="39"/>
  <c r="F11" i="39"/>
  <c r="F10" i="39"/>
  <c r="F9" i="39"/>
  <c r="F124" i="38"/>
  <c r="F123" i="38"/>
  <c r="F122" i="38"/>
  <c r="F121" i="38"/>
  <c r="F120" i="38"/>
  <c r="F119" i="38"/>
  <c r="F118" i="38"/>
  <c r="F117" i="38"/>
  <c r="F116" i="38"/>
  <c r="F115" i="38"/>
  <c r="F114" i="38"/>
  <c r="F113" i="38"/>
  <c r="F112" i="38"/>
  <c r="F111" i="38"/>
  <c r="F110" i="38"/>
  <c r="F109" i="38"/>
  <c r="F108" i="38"/>
  <c r="F107" i="38"/>
  <c r="F106" i="38"/>
  <c r="F101" i="38"/>
  <c r="F100" i="38"/>
  <c r="F99" i="38"/>
  <c r="F98" i="38"/>
  <c r="F97" i="38"/>
  <c r="F96" i="38"/>
  <c r="F95" i="38"/>
  <c r="F94" i="38"/>
  <c r="F93" i="38"/>
  <c r="F92" i="38"/>
  <c r="F91" i="38"/>
  <c r="F90" i="38"/>
  <c r="F89" i="38"/>
  <c r="F88" i="38"/>
  <c r="F87" i="38"/>
  <c r="F86" i="38"/>
  <c r="F85" i="38"/>
  <c r="F83" i="38"/>
  <c r="F82" i="38"/>
  <c r="F81" i="38"/>
  <c r="F80" i="38"/>
  <c r="F79" i="38"/>
  <c r="F78" i="38"/>
  <c r="F77" i="38"/>
  <c r="F76" i="38"/>
  <c r="F75" i="38"/>
  <c r="F74" i="38"/>
  <c r="F73" i="38"/>
  <c r="F72" i="38"/>
  <c r="F71" i="38"/>
  <c r="F70" i="38"/>
  <c r="F69" i="38"/>
  <c r="F68" i="38"/>
  <c r="F67" i="38"/>
  <c r="F65" i="38"/>
  <c r="F64" i="38"/>
  <c r="F63" i="38"/>
  <c r="F59" i="38"/>
  <c r="F58" i="38"/>
  <c r="F57" i="38"/>
  <c r="F56" i="38"/>
  <c r="F55" i="38"/>
  <c r="F54" i="38"/>
  <c r="F53" i="38"/>
  <c r="F52" i="38"/>
  <c r="F51" i="38"/>
  <c r="F50" i="38"/>
  <c r="F30" i="38"/>
  <c r="F29" i="38"/>
  <c r="F28" i="38"/>
  <c r="F27" i="38"/>
  <c r="F26" i="38"/>
  <c r="F25" i="38"/>
  <c r="F23" i="38"/>
  <c r="F22" i="38"/>
  <c r="F20" i="38"/>
  <c r="F19" i="38"/>
  <c r="F18" i="38"/>
  <c r="F17" i="38"/>
  <c r="F16" i="38"/>
  <c r="F15" i="38"/>
  <c r="F14" i="38"/>
  <c r="F13" i="38"/>
  <c r="F12" i="38"/>
  <c r="F11" i="38"/>
  <c r="F10" i="38"/>
  <c r="F9" i="38"/>
  <c r="F121" i="37"/>
  <c r="F120" i="37"/>
  <c r="F119" i="37"/>
  <c r="F118" i="37"/>
  <c r="F117" i="37"/>
  <c r="F116" i="37"/>
  <c r="F115" i="37"/>
  <c r="F114" i="37"/>
  <c r="F113" i="37"/>
  <c r="F112" i="37"/>
  <c r="F111" i="37"/>
  <c r="F110" i="37"/>
  <c r="F109" i="37"/>
  <c r="F108" i="37"/>
  <c r="F107" i="37"/>
  <c r="F106" i="37"/>
  <c r="F101" i="37"/>
  <c r="F100" i="37"/>
  <c r="F99" i="37"/>
  <c r="F98" i="37"/>
  <c r="F97" i="37"/>
  <c r="F96" i="37"/>
  <c r="F95" i="37"/>
  <c r="F94" i="37"/>
  <c r="F93" i="37"/>
  <c r="F92" i="37"/>
  <c r="F91" i="37"/>
  <c r="F90" i="37"/>
  <c r="F89" i="37"/>
  <c r="F88" i="37"/>
  <c r="F87" i="37"/>
  <c r="F86" i="37"/>
  <c r="F85" i="37"/>
  <c r="F83" i="37"/>
  <c r="F82" i="37"/>
  <c r="F81" i="37"/>
  <c r="F80" i="37"/>
  <c r="F79" i="37"/>
  <c r="F78" i="37"/>
  <c r="F77" i="37"/>
  <c r="F76" i="37"/>
  <c r="F75" i="37"/>
  <c r="F74" i="37"/>
  <c r="F73" i="37"/>
  <c r="F72" i="37"/>
  <c r="F71" i="37"/>
  <c r="F70" i="37"/>
  <c r="F69" i="37"/>
  <c r="F68" i="37"/>
  <c r="F66" i="37"/>
  <c r="F65" i="37"/>
  <c r="F64" i="37"/>
  <c r="F59" i="37"/>
  <c r="F58" i="37"/>
  <c r="F57" i="37"/>
  <c r="F56" i="37"/>
  <c r="F55" i="37"/>
  <c r="F54" i="37"/>
  <c r="F53" i="37"/>
  <c r="F52" i="37"/>
  <c r="F51" i="37"/>
  <c r="F50" i="37"/>
  <c r="F30" i="37"/>
  <c r="F29" i="37"/>
  <c r="F28" i="37"/>
  <c r="F27" i="37"/>
  <c r="F26" i="37"/>
  <c r="F25" i="37"/>
  <c r="F23" i="37"/>
  <c r="F22" i="37"/>
  <c r="F20" i="37"/>
  <c r="F19" i="37"/>
  <c r="F18" i="37"/>
  <c r="F17" i="37"/>
  <c r="F16" i="37"/>
  <c r="F15" i="37"/>
  <c r="F14" i="37"/>
  <c r="F13" i="37"/>
  <c r="F12" i="37"/>
  <c r="F11" i="37"/>
  <c r="F10" i="37"/>
  <c r="F9" i="37"/>
  <c r="F121" i="36"/>
  <c r="F120" i="36"/>
  <c r="F119" i="36"/>
  <c r="F118" i="36"/>
  <c r="F117" i="36"/>
  <c r="F116" i="36"/>
  <c r="F115" i="36"/>
  <c r="F114" i="36"/>
  <c r="F113" i="36"/>
  <c r="F112" i="36"/>
  <c r="F111" i="36"/>
  <c r="F110" i="36"/>
  <c r="F109" i="36"/>
  <c r="F108" i="36"/>
  <c r="F107" i="36"/>
  <c r="F106" i="36"/>
  <c r="F101" i="36"/>
  <c r="F100" i="36"/>
  <c r="F99" i="36"/>
  <c r="F98" i="36"/>
  <c r="F97" i="36"/>
  <c r="F96" i="36"/>
  <c r="F95" i="36"/>
  <c r="F94" i="36"/>
  <c r="F93" i="36"/>
  <c r="F92" i="36"/>
  <c r="F91" i="36"/>
  <c r="F90" i="36"/>
  <c r="F89" i="36"/>
  <c r="F88" i="36"/>
  <c r="F87" i="36"/>
  <c r="F86" i="36"/>
  <c r="F85" i="36"/>
  <c r="F83" i="36"/>
  <c r="F82" i="36"/>
  <c r="F81" i="36"/>
  <c r="F80" i="36"/>
  <c r="F79" i="36"/>
  <c r="F78" i="36"/>
  <c r="F77" i="36"/>
  <c r="F76" i="36"/>
  <c r="F75" i="36"/>
  <c r="F74" i="36"/>
  <c r="F73" i="36"/>
  <c r="F72" i="36"/>
  <c r="F71" i="36"/>
  <c r="F70" i="36"/>
  <c r="F69" i="36"/>
  <c r="F68" i="36"/>
  <c r="F66" i="36"/>
  <c r="F65" i="36"/>
  <c r="F64" i="36"/>
  <c r="F59" i="36"/>
  <c r="F58" i="36"/>
  <c r="F57" i="36"/>
  <c r="F56" i="36"/>
  <c r="F55" i="36"/>
  <c r="F54" i="36"/>
  <c r="F53" i="36"/>
  <c r="F52" i="36"/>
  <c r="F51" i="36"/>
  <c r="F50" i="36"/>
  <c r="F121" i="25"/>
  <c r="F120" i="25"/>
  <c r="F119" i="25"/>
  <c r="F118" i="25"/>
  <c r="F117" i="25"/>
  <c r="F116" i="25"/>
  <c r="F115" i="25"/>
  <c r="F114" i="25"/>
  <c r="F113" i="25"/>
  <c r="F112" i="25"/>
  <c r="F111" i="25"/>
  <c r="F110" i="25"/>
  <c r="F109" i="25"/>
  <c r="F108" i="25"/>
  <c r="F107" i="25"/>
  <c r="F106" i="25"/>
  <c r="F101" i="25"/>
  <c r="F100" i="25"/>
  <c r="F99" i="25"/>
  <c r="F98" i="25"/>
  <c r="F97" i="25"/>
  <c r="F96" i="25"/>
  <c r="F95" i="25"/>
  <c r="F94" i="25"/>
  <c r="F93" i="25"/>
  <c r="F92" i="25"/>
  <c r="F91" i="25"/>
  <c r="F90" i="25"/>
  <c r="F89" i="25"/>
  <c r="F88" i="25"/>
  <c r="F87" i="25"/>
  <c r="F86" i="25"/>
  <c r="F85" i="25"/>
  <c r="F83" i="25"/>
  <c r="F82" i="25"/>
  <c r="F81" i="25"/>
  <c r="F80" i="25"/>
  <c r="F79" i="25"/>
  <c r="F78" i="25"/>
  <c r="F77" i="25"/>
  <c r="F76" i="25"/>
  <c r="F75" i="25"/>
  <c r="F74" i="25"/>
  <c r="F73" i="25"/>
  <c r="F72" i="25"/>
  <c r="F71" i="25"/>
  <c r="F70" i="25"/>
  <c r="F69" i="25"/>
  <c r="F68" i="25"/>
  <c r="F66" i="25"/>
  <c r="F65" i="25"/>
  <c r="F64" i="25"/>
  <c r="F59" i="25"/>
  <c r="F58" i="25"/>
  <c r="F57" i="25"/>
  <c r="F56" i="25"/>
  <c r="F55" i="25"/>
  <c r="F54" i="25"/>
  <c r="F53" i="25"/>
  <c r="F52" i="25"/>
  <c r="F51" i="25"/>
  <c r="F50" i="25"/>
  <c r="F30" i="25"/>
  <c r="F29" i="25"/>
  <c r="F28" i="25"/>
  <c r="F27" i="25"/>
  <c r="F26" i="25"/>
  <c r="F25" i="25"/>
  <c r="F23" i="25"/>
  <c r="F22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122" i="35"/>
  <c r="F121" i="35"/>
  <c r="F120" i="35"/>
  <c r="F119" i="35"/>
  <c r="F118" i="35"/>
  <c r="F117" i="35"/>
  <c r="F116" i="35"/>
  <c r="F115" i="35"/>
  <c r="F111" i="35"/>
  <c r="F110" i="35"/>
  <c r="F109" i="35"/>
  <c r="F108" i="35"/>
  <c r="F107" i="35"/>
  <c r="F106" i="35"/>
  <c r="F105" i="35"/>
  <c r="F104" i="35"/>
  <c r="F103" i="35"/>
  <c r="F102" i="35"/>
  <c r="F101" i="35"/>
  <c r="F100" i="35"/>
  <c r="F99" i="35"/>
  <c r="F98" i="35"/>
  <c r="F97" i="35"/>
  <c r="F96" i="35"/>
  <c r="F95" i="35"/>
  <c r="F94" i="35"/>
  <c r="F92" i="35"/>
  <c r="F91" i="35"/>
  <c r="F90" i="35"/>
  <c r="F89" i="35"/>
  <c r="F88" i="35"/>
  <c r="F87" i="35"/>
  <c r="F86" i="35"/>
  <c r="F85" i="35"/>
  <c r="F84" i="35"/>
  <c r="F83" i="35"/>
  <c r="F82" i="35"/>
  <c r="F81" i="35"/>
  <c r="F80" i="35"/>
  <c r="F79" i="35"/>
  <c r="F78" i="35"/>
  <c r="F77" i="35"/>
  <c r="F76" i="35"/>
  <c r="F75" i="35"/>
  <c r="F74" i="35"/>
  <c r="F73" i="35"/>
  <c r="F72" i="35"/>
  <c r="F71" i="35"/>
  <c r="F70" i="35"/>
  <c r="F69" i="35"/>
  <c r="F67" i="35"/>
  <c r="F66" i="35"/>
  <c r="F65" i="35"/>
  <c r="F64" i="35"/>
  <c r="F60" i="35"/>
  <c r="F59" i="35"/>
  <c r="F58" i="35"/>
  <c r="F57" i="35"/>
  <c r="F56" i="35"/>
  <c r="F55" i="35"/>
  <c r="F54" i="35"/>
  <c r="F53" i="35"/>
  <c r="F52" i="35"/>
  <c r="F51" i="35"/>
  <c r="F50" i="35"/>
  <c r="F30" i="35"/>
  <c r="F29" i="35"/>
  <c r="F28" i="35"/>
  <c r="F27" i="35"/>
  <c r="F26" i="35"/>
  <c r="F25" i="35"/>
  <c r="F23" i="35"/>
  <c r="F22" i="35"/>
  <c r="F20" i="35"/>
  <c r="F19" i="35"/>
  <c r="F18" i="35"/>
  <c r="F17" i="35"/>
  <c r="F16" i="35"/>
  <c r="F15" i="35"/>
  <c r="F14" i="35"/>
  <c r="F13" i="35"/>
  <c r="F12" i="35"/>
  <c r="F11" i="35"/>
  <c r="F10" i="35"/>
  <c r="F9" i="35"/>
  <c r="F122" i="34"/>
  <c r="F121" i="34"/>
  <c r="F120" i="34"/>
  <c r="F119" i="34"/>
  <c r="F118" i="34"/>
  <c r="F117" i="34"/>
  <c r="F116" i="34"/>
  <c r="F115" i="34"/>
  <c r="F111" i="34"/>
  <c r="F110" i="34"/>
  <c r="F109" i="34"/>
  <c r="F108" i="34"/>
  <c r="F107" i="34"/>
  <c r="F106" i="34"/>
  <c r="F105" i="34"/>
  <c r="F104" i="34"/>
  <c r="F103" i="34"/>
  <c r="F102" i="34"/>
  <c r="F101" i="34"/>
  <c r="F100" i="34"/>
  <c r="F99" i="34"/>
  <c r="F98" i="34"/>
  <c r="F97" i="34"/>
  <c r="F96" i="34"/>
  <c r="F95" i="34"/>
  <c r="F94" i="34"/>
  <c r="F92" i="34"/>
  <c r="F91" i="34"/>
  <c r="F90" i="34"/>
  <c r="F89" i="34"/>
  <c r="F88" i="34"/>
  <c r="F87" i="34"/>
  <c r="F86" i="34"/>
  <c r="F85" i="34"/>
  <c r="F84" i="34"/>
  <c r="F83" i="34"/>
  <c r="F82" i="34"/>
  <c r="F81" i="34"/>
  <c r="F80" i="34"/>
  <c r="F79" i="34"/>
  <c r="F78" i="34"/>
  <c r="F77" i="34"/>
  <c r="F76" i="34"/>
  <c r="F75" i="34"/>
  <c r="F74" i="34"/>
  <c r="F73" i="34"/>
  <c r="F72" i="34"/>
  <c r="F71" i="34"/>
  <c r="F70" i="34"/>
  <c r="F69" i="34"/>
  <c r="F67" i="34"/>
  <c r="F66" i="34"/>
  <c r="F65" i="34"/>
  <c r="F64" i="34"/>
  <c r="F60" i="34"/>
  <c r="F59" i="34"/>
  <c r="F58" i="34"/>
  <c r="F57" i="34"/>
  <c r="F56" i="34"/>
  <c r="F55" i="34"/>
  <c r="F54" i="34"/>
  <c r="F53" i="34"/>
  <c r="F52" i="34"/>
  <c r="F51" i="34"/>
  <c r="F50" i="34"/>
  <c r="F30" i="34"/>
  <c r="F29" i="34"/>
  <c r="F28" i="34"/>
  <c r="F27" i="34"/>
  <c r="F26" i="34"/>
  <c r="F25" i="34"/>
  <c r="F23" i="34"/>
  <c r="F22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122" i="33"/>
  <c r="F121" i="33"/>
  <c r="F120" i="33"/>
  <c r="F119" i="33"/>
  <c r="F118" i="33"/>
  <c r="F117" i="33"/>
  <c r="F116" i="33"/>
  <c r="F115" i="33"/>
  <c r="F111" i="33"/>
  <c r="F110" i="33"/>
  <c r="F109" i="33"/>
  <c r="F108" i="33"/>
  <c r="F107" i="33"/>
  <c r="F106" i="33"/>
  <c r="F105" i="33"/>
  <c r="F104" i="33"/>
  <c r="F103" i="33"/>
  <c r="F102" i="33"/>
  <c r="F101" i="33"/>
  <c r="F100" i="33"/>
  <c r="F99" i="33"/>
  <c r="F98" i="33"/>
  <c r="F97" i="33"/>
  <c r="F96" i="33"/>
  <c r="F95" i="33"/>
  <c r="F94" i="33"/>
  <c r="F92" i="33"/>
  <c r="F91" i="33"/>
  <c r="F90" i="33"/>
  <c r="F89" i="33"/>
  <c r="F88" i="33"/>
  <c r="F87" i="33"/>
  <c r="F86" i="33"/>
  <c r="F85" i="33"/>
  <c r="F84" i="33"/>
  <c r="F83" i="33"/>
  <c r="F82" i="33"/>
  <c r="F81" i="33"/>
  <c r="F80" i="33"/>
  <c r="F79" i="33"/>
  <c r="F78" i="33"/>
  <c r="F77" i="33"/>
  <c r="F76" i="33"/>
  <c r="F75" i="33"/>
  <c r="F74" i="33"/>
  <c r="F73" i="33"/>
  <c r="F72" i="33"/>
  <c r="F71" i="33"/>
  <c r="F70" i="33"/>
  <c r="F69" i="33"/>
  <c r="F67" i="33"/>
  <c r="F66" i="33"/>
  <c r="F65" i="33"/>
  <c r="F64" i="33"/>
  <c r="F60" i="33"/>
  <c r="F59" i="33"/>
  <c r="F58" i="33"/>
  <c r="F57" i="33"/>
  <c r="F56" i="33"/>
  <c r="F55" i="33"/>
  <c r="F54" i="33"/>
  <c r="F53" i="33"/>
  <c r="F52" i="33"/>
  <c r="F51" i="33"/>
  <c r="F50" i="33"/>
  <c r="F30" i="33"/>
  <c r="F29" i="33"/>
  <c r="F28" i="33"/>
  <c r="F27" i="33"/>
  <c r="F26" i="33"/>
  <c r="F25" i="33"/>
  <c r="F23" i="33"/>
  <c r="F22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122" i="26"/>
  <c r="F121" i="26"/>
  <c r="F120" i="26"/>
  <c r="F119" i="26"/>
  <c r="F118" i="26"/>
  <c r="F117" i="26"/>
  <c r="F116" i="26"/>
  <c r="F115" i="26"/>
  <c r="F111" i="26"/>
  <c r="F110" i="26"/>
  <c r="F109" i="26"/>
  <c r="F108" i="26"/>
  <c r="F107" i="26"/>
  <c r="F106" i="26"/>
  <c r="F105" i="26"/>
  <c r="F104" i="26"/>
  <c r="F103" i="26"/>
  <c r="F102" i="26"/>
  <c r="F101" i="26"/>
  <c r="F100" i="26"/>
  <c r="F99" i="26"/>
  <c r="F98" i="26"/>
  <c r="F97" i="26"/>
  <c r="F96" i="26"/>
  <c r="F95" i="26"/>
  <c r="F94" i="26"/>
  <c r="F92" i="26"/>
  <c r="F91" i="26"/>
  <c r="F90" i="26"/>
  <c r="F89" i="26"/>
  <c r="F88" i="26"/>
  <c r="F87" i="26"/>
  <c r="F86" i="26"/>
  <c r="F85" i="26"/>
  <c r="F84" i="26"/>
  <c r="F83" i="26"/>
  <c r="F82" i="26"/>
  <c r="F81" i="26"/>
  <c r="F80" i="26"/>
  <c r="F79" i="26"/>
  <c r="F78" i="26"/>
  <c r="F77" i="26"/>
  <c r="F76" i="26"/>
  <c r="F75" i="26"/>
  <c r="F74" i="26"/>
  <c r="F73" i="26"/>
  <c r="F72" i="26"/>
  <c r="F71" i="26"/>
  <c r="F70" i="26"/>
  <c r="F69" i="26"/>
  <c r="F67" i="26"/>
  <c r="F66" i="26"/>
  <c r="F65" i="26"/>
  <c r="F64" i="26"/>
  <c r="F60" i="26"/>
  <c r="F59" i="26"/>
  <c r="F58" i="26"/>
  <c r="F57" i="26"/>
  <c r="F56" i="26"/>
  <c r="F55" i="26"/>
  <c r="F54" i="26"/>
  <c r="F53" i="26"/>
  <c r="F52" i="26"/>
  <c r="F51" i="26"/>
  <c r="F50" i="26"/>
  <c r="F30" i="26"/>
  <c r="F29" i="26"/>
  <c r="F28" i="26"/>
  <c r="F27" i="26"/>
  <c r="F26" i="26"/>
  <c r="F25" i="26"/>
  <c r="F23" i="26"/>
  <c r="F22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108" i="32"/>
  <c r="F107" i="32"/>
  <c r="F106" i="32"/>
  <c r="F105" i="32"/>
  <c r="F104" i="32"/>
  <c r="F103" i="32"/>
  <c r="F102" i="32"/>
  <c r="F98" i="32"/>
  <c r="F97" i="32"/>
  <c r="F96" i="32"/>
  <c r="F95" i="32"/>
  <c r="F94" i="32"/>
  <c r="F93" i="32"/>
  <c r="F92" i="32"/>
  <c r="F91" i="32"/>
  <c r="F90" i="32"/>
  <c r="F89" i="32"/>
  <c r="F88" i="32"/>
  <c r="F87" i="32"/>
  <c r="F86" i="32"/>
  <c r="F85" i="32"/>
  <c r="F84" i="32"/>
  <c r="F82" i="32"/>
  <c r="F81" i="32"/>
  <c r="F80" i="32"/>
  <c r="F79" i="32"/>
  <c r="F78" i="32"/>
  <c r="F77" i="32"/>
  <c r="F76" i="32"/>
  <c r="F75" i="32"/>
  <c r="F74" i="32"/>
  <c r="F73" i="32"/>
  <c r="F72" i="32"/>
  <c r="F71" i="32"/>
  <c r="F70" i="32"/>
  <c r="F69" i="32"/>
  <c r="F68" i="32"/>
  <c r="F67" i="32"/>
  <c r="F65" i="32"/>
  <c r="F64" i="32"/>
  <c r="F60" i="32"/>
  <c r="F59" i="32"/>
  <c r="F58" i="32"/>
  <c r="F57" i="32"/>
  <c r="F56" i="32"/>
  <c r="F55" i="32"/>
  <c r="F54" i="32"/>
  <c r="F53" i="32"/>
  <c r="F52" i="32"/>
  <c r="F51" i="32"/>
  <c r="F50" i="32"/>
  <c r="F30" i="32"/>
  <c r="F29" i="32"/>
  <c r="F28" i="32"/>
  <c r="F27" i="32"/>
  <c r="F26" i="32"/>
  <c r="F25" i="32"/>
  <c r="F23" i="32"/>
  <c r="F22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108" i="27"/>
  <c r="F107" i="27"/>
  <c r="F106" i="27"/>
  <c r="F105" i="27"/>
  <c r="F104" i="27"/>
  <c r="F103" i="27"/>
  <c r="F102" i="27"/>
  <c r="F98" i="27"/>
  <c r="F97" i="27"/>
  <c r="F96" i="27"/>
  <c r="F95" i="27"/>
  <c r="F94" i="27"/>
  <c r="F93" i="27"/>
  <c r="F92" i="27"/>
  <c r="F91" i="27"/>
  <c r="F90" i="27"/>
  <c r="F89" i="27"/>
  <c r="F88" i="27"/>
  <c r="F87" i="27"/>
  <c r="F86" i="27"/>
  <c r="F85" i="27"/>
  <c r="F84" i="27"/>
  <c r="F82" i="27"/>
  <c r="F81" i="27"/>
  <c r="F80" i="27"/>
  <c r="F79" i="27"/>
  <c r="F78" i="27"/>
  <c r="F77" i="27"/>
  <c r="F76" i="27"/>
  <c r="F75" i="27"/>
  <c r="F74" i="27"/>
  <c r="F73" i="27"/>
  <c r="F72" i="27"/>
  <c r="F71" i="27"/>
  <c r="F70" i="27"/>
  <c r="F69" i="27"/>
  <c r="F68" i="27"/>
  <c r="F67" i="27"/>
  <c r="F65" i="27"/>
  <c r="F64" i="27"/>
  <c r="F60" i="27"/>
  <c r="F59" i="27"/>
  <c r="F58" i="27"/>
  <c r="F57" i="27"/>
  <c r="F56" i="27"/>
  <c r="F55" i="27"/>
  <c r="F54" i="27"/>
  <c r="F53" i="27"/>
  <c r="F52" i="27"/>
  <c r="F51" i="27"/>
  <c r="F50" i="27"/>
  <c r="F30" i="27"/>
  <c r="F29" i="27"/>
  <c r="F28" i="27"/>
  <c r="F27" i="27"/>
  <c r="F26" i="27"/>
  <c r="F25" i="27"/>
  <c r="F23" i="27"/>
  <c r="F22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106" i="21"/>
  <c r="F105" i="21"/>
  <c r="F104" i="21"/>
  <c r="F103" i="21"/>
  <c r="F102" i="21"/>
  <c r="F101" i="21"/>
  <c r="F100" i="21"/>
  <c r="F99" i="21"/>
  <c r="F98" i="21"/>
  <c r="F97" i="21"/>
  <c r="F96" i="21"/>
  <c r="F95" i="21"/>
  <c r="F94" i="21"/>
  <c r="F93" i="21"/>
  <c r="F92" i="21"/>
  <c r="F91" i="21"/>
  <c r="F90" i="21"/>
  <c r="F89" i="21"/>
  <c r="F88" i="21"/>
  <c r="F87" i="21"/>
  <c r="F83" i="21"/>
  <c r="F82" i="21"/>
  <c r="F81" i="21"/>
  <c r="F80" i="21"/>
  <c r="F79" i="21"/>
  <c r="F78" i="21"/>
  <c r="F77" i="21"/>
  <c r="F76" i="21"/>
  <c r="F75" i="21"/>
  <c r="F74" i="21"/>
  <c r="F73" i="21"/>
  <c r="F72" i="21"/>
  <c r="F71" i="21"/>
  <c r="F70" i="21"/>
  <c r="F69" i="21"/>
  <c r="F68" i="21"/>
  <c r="F67" i="21"/>
  <c r="F66" i="21"/>
  <c r="F64" i="21"/>
  <c r="F60" i="21"/>
  <c r="F59" i="21"/>
  <c r="F58" i="21"/>
  <c r="F57" i="21"/>
  <c r="F56" i="21"/>
  <c r="F55" i="21"/>
  <c r="F54" i="21"/>
  <c r="F53" i="21"/>
  <c r="F52" i="21"/>
  <c r="F51" i="21"/>
  <c r="F50" i="21"/>
  <c r="F30" i="21"/>
  <c r="F29" i="21"/>
  <c r="F28" i="21"/>
  <c r="F27" i="21"/>
  <c r="F26" i="21"/>
  <c r="F25" i="21"/>
  <c r="F23" i="21"/>
  <c r="F22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124" i="20"/>
  <c r="F123" i="20"/>
  <c r="F122" i="20"/>
  <c r="F121" i="20"/>
  <c r="F120" i="20"/>
  <c r="F119" i="20"/>
  <c r="F118" i="20"/>
  <c r="F117" i="20"/>
  <c r="F115" i="20"/>
  <c r="F114" i="20"/>
  <c r="F113" i="20"/>
  <c r="F112" i="20"/>
  <c r="F111" i="20"/>
  <c r="F102" i="20"/>
  <c r="F101" i="20"/>
  <c r="F100" i="20"/>
  <c r="F99" i="20"/>
  <c r="F98" i="20"/>
  <c r="F97" i="20"/>
  <c r="F96" i="20"/>
  <c r="F95" i="20"/>
  <c r="F94" i="20"/>
  <c r="F93" i="20"/>
  <c r="F92" i="20"/>
  <c r="F91" i="20"/>
  <c r="F90" i="20"/>
  <c r="F89" i="20"/>
  <c r="F87" i="20"/>
  <c r="F86" i="20"/>
  <c r="F85" i="20"/>
  <c r="F84" i="20"/>
  <c r="F83" i="20"/>
  <c r="F82" i="20"/>
  <c r="F81" i="20"/>
  <c r="F80" i="20"/>
  <c r="F79" i="20"/>
  <c r="F78" i="20"/>
  <c r="F77" i="20"/>
  <c r="F76" i="20"/>
  <c r="F75" i="20"/>
  <c r="F74" i="20"/>
  <c r="F73" i="20"/>
  <c r="F72" i="20"/>
  <c r="F71" i="20"/>
  <c r="F70" i="20"/>
  <c r="F69" i="20"/>
  <c r="F67" i="20"/>
  <c r="F66" i="20"/>
  <c r="F62" i="20"/>
  <c r="F60" i="20"/>
  <c r="F59" i="20"/>
  <c r="F58" i="20"/>
  <c r="F57" i="20"/>
  <c r="F56" i="20"/>
  <c r="F55" i="20"/>
  <c r="F54" i="20"/>
  <c r="F53" i="20"/>
  <c r="D12" i="15"/>
  <c r="D38" i="21"/>
  <c r="D40" i="21" s="1"/>
  <c r="F99" i="32" l="1"/>
  <c r="F123" i="26"/>
  <c r="F112" i="34"/>
  <c r="F125" i="22"/>
  <c r="F125" i="39"/>
  <c r="F102" i="39"/>
  <c r="F125" i="38"/>
  <c r="F102" i="38"/>
  <c r="F102" i="37"/>
  <c r="F122" i="37"/>
  <c r="F102" i="36"/>
  <c r="F122" i="36"/>
  <c r="F102" i="25"/>
  <c r="F122" i="25"/>
  <c r="F112" i="35"/>
  <c r="F123" i="35"/>
  <c r="F123" i="34"/>
  <c r="F112" i="33"/>
  <c r="F123" i="33"/>
  <c r="F112" i="26"/>
  <c r="F107" i="21"/>
  <c r="F84" i="21"/>
  <c r="F109" i="32"/>
  <c r="F99" i="27"/>
  <c r="F109" i="27"/>
  <c r="D46" i="21"/>
  <c r="D49" i="21" s="1"/>
  <c r="D39" i="21"/>
  <c r="A13" i="15"/>
  <c r="A14" i="15" s="1"/>
  <c r="A15" i="15" s="1"/>
  <c r="A16" i="15" s="1"/>
  <c r="A17" i="15" s="1"/>
  <c r="A18" i="15" s="1"/>
  <c r="A19" i="15" s="1"/>
  <c r="A20" i="15" s="1"/>
  <c r="A21" i="15" s="1"/>
  <c r="A22" i="15" s="1"/>
  <c r="D18" i="15"/>
  <c r="D11" i="15"/>
  <c r="D16" i="15" l="1"/>
  <c r="D14" i="15"/>
  <c r="D47" i="21"/>
  <c r="D48" i="21"/>
  <c r="D42" i="21"/>
  <c r="D41" i="21" s="1"/>
  <c r="D44" i="21"/>
  <c r="D20" i="15"/>
  <c r="D21" i="15"/>
  <c r="D19" i="15"/>
  <c r="D38" i="42"/>
  <c r="D38" i="22"/>
  <c r="D38" i="41"/>
  <c r="D38" i="40"/>
  <c r="D38" i="23"/>
  <c r="D40" i="23" s="1"/>
  <c r="D46" i="23" s="1"/>
  <c r="D38" i="39"/>
  <c r="D40" i="39" s="1"/>
  <c r="D46" i="39" s="1"/>
  <c r="D38" i="38"/>
  <c r="D40" i="38" s="1"/>
  <c r="D46" i="38" s="1"/>
  <c r="D38" i="37"/>
  <c r="D40" i="37" s="1"/>
  <c r="D46" i="37" s="1"/>
  <c r="D38" i="36"/>
  <c r="D40" i="36" s="1"/>
  <c r="D46" i="36" s="1"/>
  <c r="D38" i="25"/>
  <c r="D38" i="35"/>
  <c r="D38" i="34"/>
  <c r="D38" i="33"/>
  <c r="D38" i="26"/>
  <c r="D40" i="26" s="1"/>
  <c r="D46" i="26" s="1"/>
  <c r="D38" i="32"/>
  <c r="D38" i="27"/>
  <c r="B34" i="21"/>
  <c r="B34" i="27"/>
  <c r="B34" i="32"/>
  <c r="B34" i="26"/>
  <c r="B34" i="33"/>
  <c r="B34" i="34"/>
  <c r="B34" i="35"/>
  <c r="B34" i="25"/>
  <c r="B34" i="36"/>
  <c r="B34" i="37"/>
  <c r="B34" i="38"/>
  <c r="B34" i="39"/>
  <c r="B34" i="23"/>
  <c r="B34" i="40"/>
  <c r="B34" i="41"/>
  <c r="B34" i="22"/>
  <c r="B34" i="42"/>
  <c r="F49" i="21"/>
  <c r="F46" i="21"/>
  <c r="D17" i="15" l="1"/>
  <c r="D39" i="37"/>
  <c r="D42" i="37" s="1"/>
  <c r="D41" i="37" s="1"/>
  <c r="F41" i="37" s="1"/>
  <c r="D40" i="42"/>
  <c r="D46" i="42" s="1"/>
  <c r="D40" i="22"/>
  <c r="D46" i="22" s="1"/>
  <c r="D40" i="41"/>
  <c r="D46" i="41" s="1"/>
  <c r="D40" i="40"/>
  <c r="D46" i="40" s="1"/>
  <c r="D39" i="23"/>
  <c r="D44" i="23" s="1"/>
  <c r="F46" i="39"/>
  <c r="D39" i="39"/>
  <c r="D44" i="39" s="1"/>
  <c r="D39" i="38"/>
  <c r="D42" i="38" s="1"/>
  <c r="F46" i="38"/>
  <c r="D39" i="36"/>
  <c r="D42" i="36" s="1"/>
  <c r="F46" i="36"/>
  <c r="D40" i="25"/>
  <c r="D46" i="25" s="1"/>
  <c r="D40" i="35"/>
  <c r="D46" i="35" s="1"/>
  <c r="D40" i="34"/>
  <c r="D46" i="34" s="1"/>
  <c r="D40" i="33"/>
  <c r="D46" i="33" s="1"/>
  <c r="F46" i="26"/>
  <c r="D39" i="26"/>
  <c r="D42" i="26" s="1"/>
  <c r="D43" i="26" s="1"/>
  <c r="F43" i="26" s="1"/>
  <c r="F41" i="21"/>
  <c r="D45" i="21"/>
  <c r="F45" i="21" s="1"/>
  <c r="F44" i="21"/>
  <c r="F46" i="37"/>
  <c r="D43" i="21"/>
  <c r="F43" i="21" s="1"/>
  <c r="F42" i="21"/>
  <c r="F47" i="21"/>
  <c r="F48" i="21"/>
  <c r="D13" i="15"/>
  <c r="D40" i="32"/>
  <c r="D46" i="32" s="1"/>
  <c r="D40" i="27"/>
  <c r="D39" i="27" s="1"/>
  <c r="D15" i="15"/>
  <c r="D42" i="23"/>
  <c r="D43" i="23" s="1"/>
  <c r="D39" i="22"/>
  <c r="D49" i="23"/>
  <c r="D48" i="23"/>
  <c r="D47" i="23"/>
  <c r="D49" i="39"/>
  <c r="F49" i="39" s="1"/>
  <c r="D48" i="39"/>
  <c r="F48" i="39" s="1"/>
  <c r="D47" i="39"/>
  <c r="F47" i="39" s="1"/>
  <c r="D49" i="38"/>
  <c r="F49" i="38" s="1"/>
  <c r="D48" i="38"/>
  <c r="F48" i="38" s="1"/>
  <c r="D47" i="38"/>
  <c r="F47" i="38" s="1"/>
  <c r="D44" i="38"/>
  <c r="D49" i="37"/>
  <c r="F49" i="37" s="1"/>
  <c r="D48" i="37"/>
  <c r="F48" i="37" s="1"/>
  <c r="D47" i="37"/>
  <c r="F47" i="37" s="1"/>
  <c r="D49" i="36"/>
  <c r="F49" i="36" s="1"/>
  <c r="D48" i="36"/>
  <c r="F48" i="36" s="1"/>
  <c r="D47" i="36"/>
  <c r="F47" i="36" s="1"/>
  <c r="D44" i="36"/>
  <c r="D39" i="25"/>
  <c r="D49" i="26"/>
  <c r="F49" i="26" s="1"/>
  <c r="D48" i="26"/>
  <c r="F48" i="26" s="1"/>
  <c r="D47" i="26"/>
  <c r="F47" i="26" s="1"/>
  <c r="A25" i="42"/>
  <c r="A26" i="42" s="1"/>
  <c r="A27" i="42" s="1"/>
  <c r="A28" i="42" s="1"/>
  <c r="A29" i="42" s="1"/>
  <c r="A30" i="42" s="1"/>
  <c r="A22" i="42"/>
  <c r="A23" i="42" s="1"/>
  <c r="A10" i="42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5" i="41"/>
  <c r="A26" i="41" s="1"/>
  <c r="A27" i="41" s="1"/>
  <c r="A28" i="41" s="1"/>
  <c r="A29" i="41" s="1"/>
  <c r="A30" i="41" s="1"/>
  <c r="A22" i="41"/>
  <c r="A23" i="41" s="1"/>
  <c r="A10" i="4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5" i="40"/>
  <c r="A26" i="40" s="1"/>
  <c r="A27" i="40" s="1"/>
  <c r="A28" i="40" s="1"/>
  <c r="A29" i="40" s="1"/>
  <c r="A30" i="40" s="1"/>
  <c r="A22" i="40"/>
  <c r="A23" i="40" s="1"/>
  <c r="A10" i="40"/>
  <c r="A11" i="40" s="1"/>
  <c r="A12" i="40" s="1"/>
  <c r="A13" i="40" s="1"/>
  <c r="A14" i="40" s="1"/>
  <c r="A15" i="40" s="1"/>
  <c r="A16" i="40" s="1"/>
  <c r="A17" i="40" s="1"/>
  <c r="A18" i="40" s="1"/>
  <c r="A19" i="40" s="1"/>
  <c r="A20" i="40" s="1"/>
  <c r="A25" i="39"/>
  <c r="A26" i="39" s="1"/>
  <c r="A27" i="39" s="1"/>
  <c r="A28" i="39" s="1"/>
  <c r="A29" i="39" s="1"/>
  <c r="A30" i="39" s="1"/>
  <c r="A22" i="39"/>
  <c r="A23" i="39" s="1"/>
  <c r="A10" i="39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5" i="38"/>
  <c r="A26" i="38" s="1"/>
  <c r="A27" i="38" s="1"/>
  <c r="A28" i="38" s="1"/>
  <c r="A29" i="38" s="1"/>
  <c r="A30" i="38" s="1"/>
  <c r="A22" i="38"/>
  <c r="A23" i="38" s="1"/>
  <c r="A10" i="38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5" i="37"/>
  <c r="A26" i="37" s="1"/>
  <c r="A27" i="37" s="1"/>
  <c r="A28" i="37" s="1"/>
  <c r="A29" i="37" s="1"/>
  <c r="A30" i="37" s="1"/>
  <c r="A22" i="37"/>
  <c r="A23" i="37" s="1"/>
  <c r="A10" i="37"/>
  <c r="A11" i="37" s="1"/>
  <c r="A12" i="37" s="1"/>
  <c r="A13" i="37" s="1"/>
  <c r="A14" i="37" s="1"/>
  <c r="A15" i="37" s="1"/>
  <c r="A16" i="37" s="1"/>
  <c r="A17" i="37" s="1"/>
  <c r="A18" i="37" s="1"/>
  <c r="A19" i="37" s="1"/>
  <c r="A20" i="37" s="1"/>
  <c r="F30" i="36"/>
  <c r="F29" i="36"/>
  <c r="F28" i="36"/>
  <c r="F27" i="36"/>
  <c r="F26" i="36"/>
  <c r="F25" i="36"/>
  <c r="A25" i="36"/>
  <c r="A26" i="36" s="1"/>
  <c r="A27" i="36" s="1"/>
  <c r="A28" i="36" s="1"/>
  <c r="A29" i="36" s="1"/>
  <c r="A30" i="36" s="1"/>
  <c r="F23" i="36"/>
  <c r="F22" i="36"/>
  <c r="A22" i="36"/>
  <c r="A23" i="36" s="1"/>
  <c r="F20" i="36"/>
  <c r="F19" i="36"/>
  <c r="F18" i="36"/>
  <c r="F17" i="36"/>
  <c r="F16" i="36"/>
  <c r="F15" i="36"/>
  <c r="F14" i="36"/>
  <c r="F13" i="36"/>
  <c r="F12" i="36"/>
  <c r="F11" i="36"/>
  <c r="F10" i="36"/>
  <c r="A10" i="36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F9" i="36"/>
  <c r="A25" i="35"/>
  <c r="A26" i="35" s="1"/>
  <c r="A27" i="35" s="1"/>
  <c r="A28" i="35" s="1"/>
  <c r="A29" i="35" s="1"/>
  <c r="A30" i="35" s="1"/>
  <c r="A22" i="35"/>
  <c r="A23" i="35" s="1"/>
  <c r="A10" i="35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5" i="34"/>
  <c r="A26" i="34" s="1"/>
  <c r="A27" i="34" s="1"/>
  <c r="A28" i="34" s="1"/>
  <c r="A29" i="34" s="1"/>
  <c r="A30" i="34" s="1"/>
  <c r="A22" i="34"/>
  <c r="A23" i="34" s="1"/>
  <c r="A10" i="34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5" i="33"/>
  <c r="A26" i="33" s="1"/>
  <c r="A27" i="33" s="1"/>
  <c r="A28" i="33" s="1"/>
  <c r="A29" i="33" s="1"/>
  <c r="A30" i="33" s="1"/>
  <c r="A22" i="33"/>
  <c r="A23" i="33" s="1"/>
  <c r="A10" i="33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5" i="32"/>
  <c r="A26" i="32" s="1"/>
  <c r="A27" i="32" s="1"/>
  <c r="A28" i="32" s="1"/>
  <c r="A29" i="32" s="1"/>
  <c r="A30" i="32" s="1"/>
  <c r="A22" i="32"/>
  <c r="A23" i="32" s="1"/>
  <c r="A10" i="32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5" i="27"/>
  <c r="A26" i="27" s="1"/>
  <c r="A27" i="27" s="1"/>
  <c r="A28" i="27" s="1"/>
  <c r="A29" i="27" s="1"/>
  <c r="A30" i="27" s="1"/>
  <c r="A22" i="27"/>
  <c r="A23" i="27" s="1"/>
  <c r="A10" i="27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5" i="26"/>
  <c r="A26" i="26" s="1"/>
  <c r="A27" i="26" s="1"/>
  <c r="A28" i="26" s="1"/>
  <c r="A29" i="26" s="1"/>
  <c r="A30" i="26" s="1"/>
  <c r="A22" i="26"/>
  <c r="A23" i="26" s="1"/>
  <c r="A10" i="26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5" i="25"/>
  <c r="A26" i="25" s="1"/>
  <c r="A27" i="25" s="1"/>
  <c r="A28" i="25" s="1"/>
  <c r="A29" i="25" s="1"/>
  <c r="A30" i="25" s="1"/>
  <c r="A22" i="25"/>
  <c r="A23" i="25" s="1"/>
  <c r="A10" i="25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5" i="23"/>
  <c r="A26" i="23" s="1"/>
  <c r="A27" i="23" s="1"/>
  <c r="A28" i="23" s="1"/>
  <c r="A29" i="23" s="1"/>
  <c r="A30" i="23" s="1"/>
  <c r="A22" i="23"/>
  <c r="A23" i="23" s="1"/>
  <c r="A10" i="23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5" i="22"/>
  <c r="A26" i="22" s="1"/>
  <c r="A27" i="22" s="1"/>
  <c r="A28" i="22" s="1"/>
  <c r="A29" i="22" s="1"/>
  <c r="A30" i="22" s="1"/>
  <c r="A22" i="22"/>
  <c r="A23" i="22" s="1"/>
  <c r="A10" i="22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5" i="21"/>
  <c r="A26" i="21" s="1"/>
  <c r="A27" i="21" s="1"/>
  <c r="A28" i="21" s="1"/>
  <c r="A29" i="21" s="1"/>
  <c r="A30" i="21" s="1"/>
  <c r="A22" i="21"/>
  <c r="A23" i="21" s="1"/>
  <c r="A10" i="2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D116" i="20"/>
  <c r="D61" i="20"/>
  <c r="F61" i="20" s="1"/>
  <c r="D50" i="20"/>
  <c r="F50" i="20" s="1"/>
  <c r="D37" i="20"/>
  <c r="D35" i="20"/>
  <c r="D25" i="20"/>
  <c r="A25" i="20"/>
  <c r="A26" i="20" s="1"/>
  <c r="A27" i="20" s="1"/>
  <c r="A28" i="20" s="1"/>
  <c r="A29" i="20" s="1"/>
  <c r="A30" i="20" s="1"/>
  <c r="D22" i="20"/>
  <c r="F22" i="20" s="1"/>
  <c r="A22" i="20"/>
  <c r="A23" i="20" s="1"/>
  <c r="D18" i="20"/>
  <c r="F18" i="20" s="1"/>
  <c r="D16" i="20"/>
  <c r="F16" i="20" s="1"/>
  <c r="D11" i="20"/>
  <c r="F11" i="20" s="1"/>
  <c r="A10" i="20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D44" i="26" l="1"/>
  <c r="D39" i="33"/>
  <c r="D44" i="37"/>
  <c r="D45" i="37" s="1"/>
  <c r="F45" i="37" s="1"/>
  <c r="D39" i="40"/>
  <c r="D42" i="40" s="1"/>
  <c r="D39" i="35"/>
  <c r="D47" i="25"/>
  <c r="F47" i="25" s="1"/>
  <c r="D48" i="25"/>
  <c r="F48" i="25" s="1"/>
  <c r="D49" i="25"/>
  <c r="F49" i="25" s="1"/>
  <c r="F61" i="21"/>
  <c r="F46" i="25"/>
  <c r="D49" i="42"/>
  <c r="D48" i="42"/>
  <c r="D47" i="42"/>
  <c r="D39" i="42"/>
  <c r="D42" i="42" s="1"/>
  <c r="D48" i="22"/>
  <c r="D47" i="22"/>
  <c r="D49" i="22"/>
  <c r="D48" i="41"/>
  <c r="D47" i="41"/>
  <c r="D49" i="41"/>
  <c r="D39" i="41"/>
  <c r="D42" i="41" s="1"/>
  <c r="D41" i="41" s="1"/>
  <c r="D48" i="40"/>
  <c r="D47" i="40"/>
  <c r="D49" i="40"/>
  <c r="D42" i="39"/>
  <c r="D41" i="39" s="1"/>
  <c r="F41" i="39" s="1"/>
  <c r="F46" i="35"/>
  <c r="D48" i="35"/>
  <c r="F48" i="35" s="1"/>
  <c r="D47" i="35"/>
  <c r="F47" i="35" s="1"/>
  <c r="D49" i="35"/>
  <c r="F49" i="35" s="1"/>
  <c r="D47" i="34"/>
  <c r="F47" i="34" s="1"/>
  <c r="D49" i="34"/>
  <c r="F49" i="34" s="1"/>
  <c r="F46" i="34"/>
  <c r="D48" i="34"/>
  <c r="F48" i="34" s="1"/>
  <c r="D39" i="34"/>
  <c r="D47" i="33"/>
  <c r="F47" i="33" s="1"/>
  <c r="D49" i="33"/>
  <c r="F49" i="33" s="1"/>
  <c r="F46" i="33"/>
  <c r="D48" i="33"/>
  <c r="F48" i="33" s="1"/>
  <c r="D39" i="32"/>
  <c r="D44" i="32" s="1"/>
  <c r="D45" i="23"/>
  <c r="D41" i="38"/>
  <c r="F41" i="38" s="1"/>
  <c r="F42" i="38"/>
  <c r="D29" i="20"/>
  <c r="F29" i="20" s="1"/>
  <c r="F25" i="20"/>
  <c r="D45" i="26"/>
  <c r="F45" i="26" s="1"/>
  <c r="F44" i="26"/>
  <c r="D45" i="36"/>
  <c r="F45" i="36" s="1"/>
  <c r="F44" i="36"/>
  <c r="F44" i="37"/>
  <c r="D45" i="38"/>
  <c r="F45" i="38" s="1"/>
  <c r="F44" i="38"/>
  <c r="D41" i="26"/>
  <c r="F41" i="26" s="1"/>
  <c r="F42" i="26"/>
  <c r="D43" i="37"/>
  <c r="F43" i="37" s="1"/>
  <c r="F42" i="37"/>
  <c r="D41" i="23"/>
  <c r="D43" i="36"/>
  <c r="F43" i="36" s="1"/>
  <c r="F42" i="36"/>
  <c r="D36" i="20"/>
  <c r="D38" i="20" s="1"/>
  <c r="D51" i="20" s="1"/>
  <c r="F51" i="20" s="1"/>
  <c r="F116" i="20"/>
  <c r="F125" i="20" s="1"/>
  <c r="D41" i="36"/>
  <c r="F41" i="36" s="1"/>
  <c r="D43" i="38"/>
  <c r="F43" i="38" s="1"/>
  <c r="D45" i="39"/>
  <c r="F45" i="39" s="1"/>
  <c r="F44" i="39"/>
  <c r="F46" i="32"/>
  <c r="D48" i="32"/>
  <c r="F48" i="32" s="1"/>
  <c r="D47" i="32"/>
  <c r="F47" i="32" s="1"/>
  <c r="D49" i="32"/>
  <c r="F49" i="32" s="1"/>
  <c r="D46" i="27"/>
  <c r="D26" i="20"/>
  <c r="F26" i="20" s="1"/>
  <c r="D42" i="22"/>
  <c r="D42" i="25"/>
  <c r="D42" i="35"/>
  <c r="D42" i="34"/>
  <c r="D42" i="33"/>
  <c r="D42" i="27"/>
  <c r="D44" i="22"/>
  <c r="D44" i="41"/>
  <c r="D44" i="25"/>
  <c r="D44" i="35"/>
  <c r="F44" i="35" s="1"/>
  <c r="D44" i="34"/>
  <c r="F44" i="34" s="1"/>
  <c r="D44" i="33"/>
  <c r="F44" i="33" s="1"/>
  <c r="D44" i="27"/>
  <c r="D9" i="20"/>
  <c r="D14" i="20"/>
  <c r="F14" i="20" s="1"/>
  <c r="D23" i="20"/>
  <c r="F23" i="20" s="1"/>
  <c r="D10" i="20"/>
  <c r="D30" i="20" l="1"/>
  <c r="F30" i="20" s="1"/>
  <c r="D27" i="20"/>
  <c r="F27" i="20" s="1"/>
  <c r="D44" i="40"/>
  <c r="D42" i="32"/>
  <c r="F42" i="32" s="1"/>
  <c r="D44" i="42"/>
  <c r="F61" i="26"/>
  <c r="F60" i="37"/>
  <c r="F42" i="39"/>
  <c r="D43" i="39"/>
  <c r="F43" i="39" s="1"/>
  <c r="D45" i="25"/>
  <c r="F45" i="25" s="1"/>
  <c r="F44" i="25"/>
  <c r="D43" i="35"/>
  <c r="F43" i="35" s="1"/>
  <c r="F42" i="35"/>
  <c r="F60" i="36"/>
  <c r="D43" i="34"/>
  <c r="F43" i="34" s="1"/>
  <c r="F42" i="34"/>
  <c r="D43" i="41"/>
  <c r="F60" i="38"/>
  <c r="D45" i="22"/>
  <c r="D43" i="25"/>
  <c r="F43" i="25" s="1"/>
  <c r="F42" i="25"/>
  <c r="D43" i="40"/>
  <c r="D43" i="22"/>
  <c r="D12" i="20"/>
  <c r="F12" i="20" s="1"/>
  <c r="F10" i="20"/>
  <c r="D28" i="20"/>
  <c r="F28" i="20" s="1"/>
  <c r="D20" i="20"/>
  <c r="F20" i="20" s="1"/>
  <c r="F9" i="20"/>
  <c r="D43" i="33"/>
  <c r="F43" i="33" s="1"/>
  <c r="F42" i="33"/>
  <c r="D41" i="40"/>
  <c r="D43" i="42"/>
  <c r="D43" i="32"/>
  <c r="F43" i="32" s="1"/>
  <c r="D45" i="32"/>
  <c r="F45" i="32" s="1"/>
  <c r="F44" i="32"/>
  <c r="D45" i="27"/>
  <c r="F45" i="27" s="1"/>
  <c r="F44" i="27"/>
  <c r="D43" i="27"/>
  <c r="F43" i="27" s="1"/>
  <c r="F42" i="27"/>
  <c r="F46" i="27"/>
  <c r="D48" i="27"/>
  <c r="F48" i="27" s="1"/>
  <c r="D49" i="27"/>
  <c r="F49" i="27" s="1"/>
  <c r="D47" i="27"/>
  <c r="F47" i="27" s="1"/>
  <c r="D40" i="20"/>
  <c r="D46" i="20" s="1"/>
  <c r="F46" i="20" s="1"/>
  <c r="D41" i="42"/>
  <c r="D41" i="22"/>
  <c r="D41" i="25"/>
  <c r="F41" i="25" s="1"/>
  <c r="D41" i="35"/>
  <c r="F41" i="35" s="1"/>
  <c r="D41" i="34"/>
  <c r="F41" i="34" s="1"/>
  <c r="D41" i="33"/>
  <c r="F41" i="33" s="1"/>
  <c r="D41" i="27"/>
  <c r="F41" i="27" s="1"/>
  <c r="D45" i="42"/>
  <c r="D45" i="41"/>
  <c r="D45" i="40"/>
  <c r="D45" i="35"/>
  <c r="F45" i="35" s="1"/>
  <c r="D45" i="34"/>
  <c r="F45" i="34" s="1"/>
  <c r="D45" i="33"/>
  <c r="F45" i="33" s="1"/>
  <c r="D19" i="20"/>
  <c r="F19" i="20" s="1"/>
  <c r="D13" i="20"/>
  <c r="F13" i="20" s="1"/>
  <c r="D52" i="20"/>
  <c r="F52" i="20" s="1"/>
  <c r="D41" i="32" l="1"/>
  <c r="F41" i="32" s="1"/>
  <c r="F61" i="32" s="1"/>
  <c r="F61" i="34"/>
  <c r="F60" i="39"/>
  <c r="F61" i="27"/>
  <c r="F61" i="35"/>
  <c r="F60" i="25"/>
  <c r="F61" i="33"/>
  <c r="D39" i="20"/>
  <c r="D44" i="20" s="1"/>
  <c r="F44" i="20" s="1"/>
  <c r="D47" i="20"/>
  <c r="F47" i="20" s="1"/>
  <c r="D49" i="20"/>
  <c r="F49" i="20" s="1"/>
  <c r="D48" i="20"/>
  <c r="F48" i="20" s="1"/>
  <c r="D15" i="20"/>
  <c r="F15" i="20" s="1"/>
  <c r="D17" i="20"/>
  <c r="F17" i="20" s="1"/>
  <c r="D42" i="20" l="1"/>
  <c r="F42" i="20" s="1"/>
  <c r="D45" i="20"/>
  <c r="F45" i="20" s="1"/>
  <c r="D43" i="20" l="1"/>
  <c r="F43" i="20" s="1"/>
  <c r="D41" i="20"/>
  <c r="F41" i="20" s="1"/>
  <c r="F63" i="20" l="1"/>
  <c r="D8" i="14" l="1"/>
  <c r="D6" i="15"/>
  <c r="D40" i="15"/>
  <c r="D38" i="15"/>
  <c r="D36" i="15"/>
  <c r="D34" i="15"/>
  <c r="D31" i="15"/>
  <c r="D29" i="15"/>
  <c r="D26" i="15"/>
  <c r="D22" i="15"/>
  <c r="D7" i="15"/>
  <c r="A6" i="15"/>
  <c r="A7" i="15" s="1"/>
  <c r="A8" i="15" s="1"/>
  <c r="A23" i="15" s="1"/>
  <c r="A24" i="15" s="1"/>
  <c r="A25" i="15" s="1"/>
  <c r="A26" i="15" s="1"/>
  <c r="D5" i="15"/>
  <c r="D28" i="15" l="1"/>
  <c r="D8" i="15"/>
  <c r="D30" i="15"/>
  <c r="A9" i="15"/>
  <c r="D24" i="15"/>
  <c r="A27" i="15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D27" i="15"/>
  <c r="D9" i="15" l="1"/>
  <c r="F43" i="15"/>
  <c r="D25" i="15"/>
  <c r="F103" i="20" l="1"/>
  <c r="D104" i="20" l="1"/>
  <c r="F104" i="20" s="1"/>
  <c r="D106" i="20"/>
  <c r="F106" i="20" s="1"/>
  <c r="D105" i="20"/>
  <c r="F105" i="20" s="1"/>
  <c r="F107" i="20" l="1"/>
  <c r="F10" i="14" l="1"/>
  <c r="C30" i="30" l="1"/>
  <c r="C33" i="30" l="1"/>
  <c r="C35" i="30" l="1"/>
  <c r="C36" i="30" l="1"/>
  <c r="B46" i="39"/>
  <c r="B46" i="38"/>
  <c r="B46" i="36"/>
  <c r="B46" i="40"/>
  <c r="B46" i="34"/>
  <c r="B46" i="41"/>
  <c r="B46" i="22"/>
  <c r="B46" i="42"/>
  <c r="B46" i="37"/>
  <c r="B46" i="26"/>
  <c r="B18" i="15"/>
  <c r="B46" i="21"/>
  <c r="B46" i="35"/>
  <c r="B46" i="32"/>
  <c r="B46" i="25"/>
  <c r="B46" i="33"/>
  <c r="B46" i="27"/>
  <c r="B46" i="23"/>
  <c r="C37" i="30" l="1"/>
  <c r="C38" i="30" s="1"/>
</calcChain>
</file>

<file path=xl/sharedStrings.xml><?xml version="1.0" encoding="utf-8"?>
<sst xmlns="http://schemas.openxmlformats.org/spreadsheetml/2006/main" count="4524" uniqueCount="586">
  <si>
    <t>Наименование</t>
  </si>
  <si>
    <t>кол-во</t>
  </si>
  <si>
    <t>стойност</t>
  </si>
  <si>
    <t>№</t>
  </si>
  <si>
    <t>цена</t>
  </si>
  <si>
    <t>м</t>
  </si>
  <si>
    <t>мярка</t>
  </si>
  <si>
    <t>бр.</t>
  </si>
  <si>
    <t>I.</t>
  </si>
  <si>
    <t>м³</t>
  </si>
  <si>
    <t>Бетон под тротоарните кранове</t>
  </si>
  <si>
    <t xml:space="preserve">Превключване на нов водопровод със сградните отклонения </t>
  </si>
  <si>
    <t>за сградни отклонения</t>
  </si>
  <si>
    <t>за пожарни хидранти</t>
  </si>
  <si>
    <t>в т.ч. земни почви</t>
  </si>
  <si>
    <t>скални почви</t>
  </si>
  <si>
    <t>Доставка и транспорт каменна фракция (едрина до 20мм) за обратен насип</t>
  </si>
  <si>
    <t xml:space="preserve">Превоз бетон </t>
  </si>
  <si>
    <t>Направа укрепване при пресичане на кабели</t>
  </si>
  <si>
    <t>Б</t>
  </si>
  <si>
    <t>Водопровод - монтажни работи</t>
  </si>
  <si>
    <t>Доставка на речен пясък за засипване около тръбите с трамбоване</t>
  </si>
  <si>
    <t>Укрепване на гърне за ПХ</t>
  </si>
  <si>
    <t>Укрепване на гърне за СК</t>
  </si>
  <si>
    <t>Направа опорни блокове на хориз. и верт. чупки и при тройници</t>
  </si>
  <si>
    <t>Полагане бетон В20 - неармиран за опорни блокове, ПХ и СК</t>
  </si>
  <si>
    <t>Доставка и монтаж на намалител фланшов</t>
  </si>
  <si>
    <t>НФ 110/90</t>
  </si>
  <si>
    <t>Доставка и монтаж на СК 80 с охр. гарнитура</t>
  </si>
  <si>
    <t>Доставка и монтаж на пожарен хидрант 70/80 - надземен</t>
  </si>
  <si>
    <t>Доставка и полагане на сигнална лента</t>
  </si>
  <si>
    <t>Доставка и полагане на детекторна лента</t>
  </si>
  <si>
    <t>Изпитване на водопровод до ф 140 на водоплътност</t>
  </si>
  <si>
    <t>Доставка и монтаж на табели СК</t>
  </si>
  <si>
    <t>Доставка и монтаж на табели ПХ</t>
  </si>
  <si>
    <t>ЕО ф 110/25</t>
  </si>
  <si>
    <t>ЕО ф 90/25</t>
  </si>
  <si>
    <t>Доставка и монтаж на преход с външна резба РЕ 25</t>
  </si>
  <si>
    <t>I</t>
  </si>
  <si>
    <t xml:space="preserve">Дезинфекция на водопровод </t>
  </si>
  <si>
    <t>Доставка и монтаж на водовземна скоба :</t>
  </si>
  <si>
    <t>Всичко сградни отклонения</t>
  </si>
  <si>
    <t>Всичко водопровод - монтажни работи</t>
  </si>
  <si>
    <t>Всичко водопровод - строителни работи</t>
  </si>
  <si>
    <t>НФ 160/110</t>
  </si>
  <si>
    <t>Доставка и монтаж на полиетиленови тръби ф 25</t>
  </si>
  <si>
    <t xml:space="preserve">Доставка и направа на топлоизолация от пенополиуретан за РЕ ф 110 </t>
  </si>
  <si>
    <t>Доставка, монтаж и демонтаж на скеле за изпълнение на окачване водопровод по моста</t>
  </si>
  <si>
    <t>Направа по детайл на окачване на водопровод по мостови конструкции с двойно поцинковане на елемените</t>
  </si>
  <si>
    <t>НФ 140/90</t>
  </si>
  <si>
    <t>НФ 90/63</t>
  </si>
  <si>
    <t>ЕО ф 90/40</t>
  </si>
  <si>
    <t>ЕО ф 90/32</t>
  </si>
  <si>
    <t>Доставка и монтаж на полиетиленови тръби ф 40</t>
  </si>
  <si>
    <t>Доставка и монтаж на полиетиленови тръби ф 32</t>
  </si>
  <si>
    <t>Доставка и монтаж на преход с външна резба РЕ 40</t>
  </si>
  <si>
    <t>Доставка и монтаж на преход с външна резба РЕ 32</t>
  </si>
  <si>
    <t>НФ 90/75</t>
  </si>
  <si>
    <t>Доставка и монтаж на СК 100 с охр. гарнитура</t>
  </si>
  <si>
    <t>ЕО ф 140/25</t>
  </si>
  <si>
    <t>Доставка и монтаж на СК 125 с охр. гарнитура</t>
  </si>
  <si>
    <t>ЕО ф 140/40</t>
  </si>
  <si>
    <t>ЕО ф 90/50</t>
  </si>
  <si>
    <t>Доставка и монтаж на полиетиленови тръби ф 50</t>
  </si>
  <si>
    <t>Доставка и монтаж на преход с външна резба РЕ 50</t>
  </si>
  <si>
    <t>НФ 200/160</t>
  </si>
  <si>
    <t>Доставка и монтаж на СК 150 с охр. гарнитура</t>
  </si>
  <si>
    <t>НФ 160/90</t>
  </si>
  <si>
    <t>Доставка имонтаж на полиетиленови тръби ф 25</t>
  </si>
  <si>
    <t>А</t>
  </si>
  <si>
    <t>Засипване на тесни изкопи с каменна фракция, вкл. трамбоване</t>
  </si>
  <si>
    <t>Направа и укрепване на гърне за ПХ</t>
  </si>
  <si>
    <t>Направа и укрепване на гърне за СК</t>
  </si>
  <si>
    <t>Полагане бетон В20 - неармиран за опорни блокове, ПХ и Ск</t>
  </si>
  <si>
    <t xml:space="preserve"> Всичко водопровод - строителни работи :</t>
  </si>
  <si>
    <t>бр</t>
  </si>
  <si>
    <t>Доставка и монтаж на ПХ 70/80 - надземен</t>
  </si>
  <si>
    <t>Доставка и полагане детекторна лента</t>
  </si>
  <si>
    <t>Изпитване а водопровод до ф 140</t>
  </si>
  <si>
    <t>Дезинфекция на водопровод ф 140</t>
  </si>
  <si>
    <t>В</t>
  </si>
  <si>
    <t>Водовземни скоби :</t>
  </si>
  <si>
    <t xml:space="preserve"> - ЕО ф 90/40</t>
  </si>
  <si>
    <t xml:space="preserve"> - ЕО ф 90/30</t>
  </si>
  <si>
    <t xml:space="preserve"> - ЕО ф 90/25</t>
  </si>
  <si>
    <t>Доставка на РЕ тръби ф 40</t>
  </si>
  <si>
    <t xml:space="preserve"> - ф 32</t>
  </si>
  <si>
    <t xml:space="preserve"> - ф 25</t>
  </si>
  <si>
    <t>Монтаж на РЕ тръби ф 40</t>
  </si>
  <si>
    <t>Доставка на преход с външна резба РЕ 40</t>
  </si>
  <si>
    <t xml:space="preserve"> - РЕ 32</t>
  </si>
  <si>
    <t xml:space="preserve"> - РЕ 25</t>
  </si>
  <si>
    <t>Монтаж на преход с външна резба РЕ 40</t>
  </si>
  <si>
    <t>Доставка и монтаж на ТСК ф 1 1/4"</t>
  </si>
  <si>
    <t>Доставка и монтаж на ТСК ф 1"</t>
  </si>
  <si>
    <t>Доставка и монтаж на ТСК ф 3/4"</t>
  </si>
  <si>
    <t>Бетон под тротоарни кранове</t>
  </si>
  <si>
    <t>Общо сградни отклонения монтажни работи</t>
  </si>
  <si>
    <t>Изкоп до 1.20м шир. и до 2м дълб.земни почви - ръчно по улици</t>
  </si>
  <si>
    <t>Преминаване на водопровод под жп коловоз с "къртица"</t>
  </si>
  <si>
    <t xml:space="preserve">бр. </t>
  </si>
  <si>
    <t>Доставка и полгане детекторна лента</t>
  </si>
  <si>
    <t>Доставка и монтаж на водовземни скоби :</t>
  </si>
  <si>
    <t xml:space="preserve"> - ЕО ф 140 /40</t>
  </si>
  <si>
    <t xml:space="preserve"> - ЕО ф 140 /32</t>
  </si>
  <si>
    <t xml:space="preserve"> - ЕО ф 140/25</t>
  </si>
  <si>
    <t>Доставка и монтаж на РЕ тръби ф 40</t>
  </si>
  <si>
    <t>НФ 140/110</t>
  </si>
  <si>
    <t>ЕО ф 140/50</t>
  </si>
  <si>
    <t>ЕО ф 110/40</t>
  </si>
  <si>
    <t>Изкоп с багер на земни почви с ограничена шир. по улици</t>
  </si>
  <si>
    <t xml:space="preserve">ОБЩО без ДДС: </t>
  </si>
  <si>
    <t>ВСИЧКО без ДДС:</t>
  </si>
  <si>
    <t>Количествено-стойностна сметка № 2</t>
  </si>
  <si>
    <t>ОБЩО без ДДС:</t>
  </si>
  <si>
    <t>Натоварване на скални почви с багер на транспорт</t>
  </si>
  <si>
    <t>Доставка и монтаж стоманена тръба ф 273/7 за кожух на водопровода</t>
  </si>
  <si>
    <t xml:space="preserve">Доставка и монтаж стоманена тръба ф 219/5 за кожух на водопровода </t>
  </si>
  <si>
    <t>Направа челна заварка на тръбно съединение от полиетилен ф 90 мм</t>
  </si>
  <si>
    <t>Направа челна заварка на тръбно съединение от полиетилен ф140 мм</t>
  </si>
  <si>
    <t>Направа челна заварка на тръбно съединение от полиетилен ф160 мм</t>
  </si>
  <si>
    <t>Направа челна заварка на тръбно съединение от полиетилен ф110 мм</t>
  </si>
  <si>
    <t>Доставка на РЕ фасонни парчета за челна заварка</t>
  </si>
  <si>
    <t>Направа челна заварка на тръбно съединение от полиетилен ф200 мм</t>
  </si>
  <si>
    <t>Направа челна заварка на тръбно съединение от полиетилен ф 63 мм</t>
  </si>
  <si>
    <t>Транспортни разходи по пренасяне на съоръженията за пробиване</t>
  </si>
  <si>
    <t>Всичко водопровод - строителни работи :</t>
  </si>
  <si>
    <t>РЕКАПИТУЛАЦИЯ</t>
  </si>
  <si>
    <t>стойност 
лв.</t>
  </si>
  <si>
    <t>ДДС 20%</t>
  </si>
  <si>
    <t>ВСИЧКО с ДДС:</t>
  </si>
  <si>
    <t>Рязане на асфалт</t>
  </si>
  <si>
    <t>m'</t>
  </si>
  <si>
    <t>Разваляне на съществуваща асфалтова настилка</t>
  </si>
  <si>
    <t xml:space="preserve"> m2</t>
  </si>
  <si>
    <t xml:space="preserve"> m3</t>
  </si>
  <si>
    <t>Натоварване на строителни отпадъци на самосвал</t>
  </si>
  <si>
    <t>m3</t>
  </si>
  <si>
    <t>Извозване на строителни отпадъци - 15 km и такса стр.отпадъци</t>
  </si>
  <si>
    <t>t</t>
  </si>
  <si>
    <t>m2</t>
  </si>
  <si>
    <t>Заливка с битум (стар/нов асфалт)</t>
  </si>
  <si>
    <t>Доставка и полагане на плътен асфалтобетон d=4 см,(БДС 4132-90) - Е = 1200 МРа</t>
  </si>
  <si>
    <t>Доставка и полагане на неплътен асфалтобетон d=4 см, (БДС 4132-90)- Е = 1000 МРа</t>
  </si>
  <si>
    <t>Доставка и полагане на неплътен асфалтобетон d=6 см, (БДС 4132-90) - Е = 800 МРа</t>
  </si>
  <si>
    <t>Доставка и полагане на битумизиран трошен кавък d=10 см, (БДС 4132-90) - Е = 800 МРа</t>
  </si>
  <si>
    <t>Разваляне на съществуващ паваж</t>
  </si>
  <si>
    <t>Възстановяване на съществуващ паваж</t>
  </si>
  <si>
    <t xml:space="preserve">Разкъртване на бордюри </t>
  </si>
  <si>
    <t>Развяляне на тротоари</t>
  </si>
  <si>
    <t>Натоварване и извозване на отпадъци със самосвал и такса стр.отпадъци</t>
  </si>
  <si>
    <t>Възстановяване на бордюри с регула 15см, поставени върху бетонова основа.</t>
  </si>
  <si>
    <t>Възстановяване на тротоари с бетонови плочи 40/40/5см (БДС 625) вкл.</t>
  </si>
  <si>
    <t>Пътни работи</t>
  </si>
  <si>
    <t>Земни работи</t>
  </si>
  <si>
    <t>Пръскане с емулсия между неплътния асфалтобетон</t>
  </si>
  <si>
    <t>Непредвидени 5%</t>
  </si>
  <si>
    <t>Превоз земни почви със самосвал на депо</t>
  </si>
  <si>
    <t>Превоз скални почви със самосвал на депо</t>
  </si>
  <si>
    <t>Извозване на строителни отпадъци и такса стр.отпадъци</t>
  </si>
  <si>
    <t>на стойността на СМР</t>
  </si>
  <si>
    <t>Ф90</t>
  </si>
  <si>
    <t>Ф110</t>
  </si>
  <si>
    <t>Ф140</t>
  </si>
  <si>
    <t>Ф160</t>
  </si>
  <si>
    <t>Описание</t>
  </si>
  <si>
    <t>Ед. Мярка</t>
  </si>
  <si>
    <t>Количество</t>
  </si>
  <si>
    <t>ед.цена</t>
  </si>
  <si>
    <t>стойност без ДДС</t>
  </si>
  <si>
    <t>Доставка и монтаж на воден хармонизатор чрез фланец DN100</t>
  </si>
  <si>
    <t>Общо за Водопровод</t>
  </si>
  <si>
    <t>ПОМОЩНА СМЕТКА за Шахта с воден хармонизатор 1.30/1.30/2.20</t>
  </si>
  <si>
    <t>Стоманобетонова шахта 1.30/1.30/2.20м</t>
  </si>
  <si>
    <t xml:space="preserve">Направа на изкоп </t>
  </si>
  <si>
    <t>Полагане на пясък - 10 см</t>
  </si>
  <si>
    <t>Доставка и обратна засипка,уплътняване с пневматична трамбовка - 25km</t>
  </si>
  <si>
    <t>Доставка и полагане на плътен асфалтобетон d=4 см (25km)</t>
  </si>
  <si>
    <t>Доставка и полагане на неплътен асфалтобетон d=6 см (25km)</t>
  </si>
  <si>
    <t>Пръскане с емулсия между неплътния асфалтобетон и битумизираната баластра (25km)</t>
  </si>
  <si>
    <t>Заливка с битум</t>
  </si>
  <si>
    <t>m</t>
  </si>
  <si>
    <t>Кофраж</t>
  </si>
  <si>
    <t>м2</t>
  </si>
  <si>
    <t>Арматура</t>
  </si>
  <si>
    <t>кг</t>
  </si>
  <si>
    <t>Бетон</t>
  </si>
  <si>
    <t>Капак стоманена ламарина 3 мм - 80/80 см</t>
  </si>
  <si>
    <t>Стоманоботенов капак МБ 150 - 70/70/10 см</t>
  </si>
  <si>
    <t>Арматура 10 бр/Ф8х810</t>
  </si>
  <si>
    <t>Стоманоботенова плоча В15 130/130/10</t>
  </si>
  <si>
    <t>Стъпала (Арм.желязо ф18) 18/100</t>
  </si>
  <si>
    <t>Кука за капак 70/90 (от араматурно желязо)</t>
  </si>
  <si>
    <t>Общо без ДДС</t>
  </si>
  <si>
    <t>за водопровод</t>
  </si>
  <si>
    <t>Армировка</t>
  </si>
  <si>
    <t>Направа на стоманобетонова шахта за воден хармонизатор 1.30/1.30/2.20м от Помощна сметка</t>
  </si>
  <si>
    <t>Натоварване на земни почви с багер на транспорт</t>
  </si>
  <si>
    <t>Разриване с булдозер земни почви на депото или такса депо</t>
  </si>
  <si>
    <t>Разриване с булдозер скални почви с булдозер на депо или такса депо</t>
  </si>
  <si>
    <t xml:space="preserve"> </t>
  </si>
  <si>
    <t>Папка с</t>
  </si>
  <si>
    <t>чертежи</t>
  </si>
  <si>
    <t>Улица</t>
  </si>
  <si>
    <t>Дължина</t>
  </si>
  <si>
    <t>по профил</t>
  </si>
  <si>
    <t>Дължина с отклонения, без СВО</t>
  </si>
  <si>
    <t>І-ва</t>
  </si>
  <si>
    <t>Зем.манастир</t>
  </si>
  <si>
    <t>Ф140 – 1514м</t>
  </si>
  <si>
    <t>Ф90 - 1514м</t>
  </si>
  <si>
    <t>Земенско кале</t>
  </si>
  <si>
    <t>Ф90 – 1213м</t>
  </si>
  <si>
    <t>Кирил и Методи</t>
  </si>
  <si>
    <t>Ф90 – 97м</t>
  </si>
  <si>
    <t>П.Хилендарски</t>
  </si>
  <si>
    <t>Ф90 – 108м</t>
  </si>
  <si>
    <t>Ф110 – 579м</t>
  </si>
  <si>
    <t>Ф110 –579м</t>
  </si>
  <si>
    <t>Цар Симеон</t>
  </si>
  <si>
    <t>Ф110 – 325м</t>
  </si>
  <si>
    <t>Ф110 –325м</t>
  </si>
  <si>
    <t>Княз Борис</t>
  </si>
  <si>
    <t>Ф90 – 165м</t>
  </si>
  <si>
    <t>Цар Колоян</t>
  </si>
  <si>
    <t>Ф90 – 600м</t>
  </si>
  <si>
    <t>Гоце Делчев</t>
  </si>
  <si>
    <t>Ф90 – 134м</t>
  </si>
  <si>
    <t>Цар Самуил</t>
  </si>
  <si>
    <t>Ф90 – 167м</t>
  </si>
  <si>
    <t>ІІ-ра</t>
  </si>
  <si>
    <t>Е.Арсов</t>
  </si>
  <si>
    <t>Ф110 – 448м</t>
  </si>
  <si>
    <t>Белово</t>
  </si>
  <si>
    <t>Ф160 – 201м</t>
  </si>
  <si>
    <t>Ф110 – 119м</t>
  </si>
  <si>
    <t>Ф160 –201м</t>
  </si>
  <si>
    <t>Ф110 –119м</t>
  </si>
  <si>
    <t>Ст.Стамболов</t>
  </si>
  <si>
    <t>Ф90 – 232м</t>
  </si>
  <si>
    <t>Гео Милев</t>
  </si>
  <si>
    <t>Ф90 – 544м</t>
  </si>
  <si>
    <t>Груйова</t>
  </si>
  <si>
    <t>Ф140 – 92м</t>
  </si>
  <si>
    <t>Ф90 – 328м</t>
  </si>
  <si>
    <t>И.Стойнев</t>
  </si>
  <si>
    <t>Ф140 – 194м</t>
  </si>
  <si>
    <t>Р.Даскалов</t>
  </si>
  <si>
    <t>Ф110 – 259м</t>
  </si>
  <si>
    <t>Ф90 – 197м</t>
  </si>
  <si>
    <t>Албена</t>
  </si>
  <si>
    <t>Ф90 – 527м</t>
  </si>
  <si>
    <t>Баба Тонка</t>
  </si>
  <si>
    <t>Ф90 – 335м</t>
  </si>
  <si>
    <t>ІІІ-та</t>
  </si>
  <si>
    <t>Петър Берон</t>
  </si>
  <si>
    <t>Ф90 – 380м</t>
  </si>
  <si>
    <t>А.Златаров</t>
  </si>
  <si>
    <t>Ф90 – 304м</t>
  </si>
  <si>
    <t>Х.Димитър</t>
  </si>
  <si>
    <t>Ф90 – 443м</t>
  </si>
  <si>
    <t>Г.Лазаров</t>
  </si>
  <si>
    <t>Ф90 – 124м</t>
  </si>
  <si>
    <t>В.Левски</t>
  </si>
  <si>
    <t>Ф140 – 312м</t>
  </si>
  <si>
    <t>Ф90 – 193м</t>
  </si>
  <si>
    <t>Ал.Стамболийски</t>
  </si>
  <si>
    <t>Ф140 – 87м</t>
  </si>
  <si>
    <t>Ф110 – 233м</t>
  </si>
  <si>
    <t>Вл.Заимов</t>
  </si>
  <si>
    <t>Ф90 – 103м</t>
  </si>
  <si>
    <t>Хр.Ботев</t>
  </si>
  <si>
    <t>Ф90 – 259м</t>
  </si>
  <si>
    <t>Иван Вазов</t>
  </si>
  <si>
    <t>Ильо Войвода</t>
  </si>
  <si>
    <t>Ф90 – 109м</t>
  </si>
  <si>
    <t>Цар Асен</t>
  </si>
  <si>
    <t>Ф140 – 132м</t>
  </si>
  <si>
    <t>ІV-та</t>
  </si>
  <si>
    <t>Райна Княгиня</t>
  </si>
  <si>
    <t>Ф90 – 428м</t>
  </si>
  <si>
    <t>Хр.Смирненски</t>
  </si>
  <si>
    <t>Ф140 – 77м</t>
  </si>
  <si>
    <t>Н.Вапцаров</t>
  </si>
  <si>
    <t>Ф140 – 325м</t>
  </si>
  <si>
    <t>Ф90 – 67м</t>
  </si>
  <si>
    <t>Ф90-отклонение -67м</t>
  </si>
  <si>
    <t>Хан Кубрат</t>
  </si>
  <si>
    <t>Ф90 – 331м</t>
  </si>
  <si>
    <t>Хан Аспарух</t>
  </si>
  <si>
    <t>Ф110 – 153м</t>
  </si>
  <si>
    <t>Ф90 – 218м</t>
  </si>
  <si>
    <t>Ф90 – 317м</t>
  </si>
  <si>
    <t>Ф90- отклонение 99м.</t>
  </si>
  <si>
    <t>Ивайло</t>
  </si>
  <si>
    <t>Ф90 – 467м</t>
  </si>
  <si>
    <t>Л.Каравелов</t>
  </si>
  <si>
    <t>Ф90 – 541м</t>
  </si>
  <si>
    <t>Ф90 – 572м</t>
  </si>
  <si>
    <t>Ф90 - отклонение 31м</t>
  </si>
  <si>
    <t>Д.Благоев</t>
  </si>
  <si>
    <t>Ф110 – 293м</t>
  </si>
  <si>
    <t>Ф90 -38м</t>
  </si>
  <si>
    <t>Ф90 - отклонение 38м</t>
  </si>
  <si>
    <t>Тичък</t>
  </si>
  <si>
    <t>Ф110 – 103м</t>
  </si>
  <si>
    <t>Ф90 – 452м</t>
  </si>
  <si>
    <t>Струма</t>
  </si>
  <si>
    <t>Ф90 – 764м</t>
  </si>
  <si>
    <t>Ф90 – 875м</t>
  </si>
  <si>
    <t>Ф90 - отклонение 111м</t>
  </si>
  <si>
    <t>ул. Зем.манастир</t>
  </si>
  <si>
    <t>Сметка 2: ул. Земенско кале и ул. П.Хилендарски</t>
  </si>
  <si>
    <t>Д-р Г.М.Димитров</t>
  </si>
  <si>
    <t>в т.ч.</t>
  </si>
  <si>
    <t>ул. Д-р Г.М.Димитров, ул. Цар Симеон</t>
  </si>
  <si>
    <t>ул. Княз Борис, ул. Цар Колоян, ул. Гоце Делчев, ул. Цар Самуил</t>
  </si>
  <si>
    <t>ул.”Белово"</t>
  </si>
  <si>
    <t>40. по ул. "Струма" - съществуващият водопровод е АЦ 80 и ще се подмени с PEHD тръби ф 90 и с обща дължина 765м, а също да се подменят и 32 броя сградни отклонения (СВО) с PEHD тръби ф25, 1 брой с ф 32 и 2 броя с ф 40.</t>
  </si>
  <si>
    <t>39. по ул. "Тичък" - съществуващият водопровод е АЦ 80 и ще се подмени с PEHD тръби ф 90 и ф 110, с обща дължина 555м, а също да се подменят и 30 броя сградни отклонения (СВО) с PEHD тръби ф25. Преминаване на водопровод през реката е предвидено по мост чрез странично конзолно окачване.</t>
  </si>
  <si>
    <t>38. по ул. "Димитър Благоев" - съществуващият водопровод е АЦ 60 и ще се подмени с PEHD тръби ф 110 и с обща дължина 293м, а също да се подменят и 18 броя сградни отклонения (СВО) с PEHD тръби ф25.</t>
  </si>
  <si>
    <t>37. по ул. "Любен Каравелов" - съществуващият водопровод е АЦ 80 и ще се подмени с PEHD тръби ф 90 и с обща дължина 540м а също да се подменят и 25 броя сградни отклонения (СВО) с PEHD тръби ф25 и 1 брой с PEHD тръби ф40.</t>
  </si>
  <si>
    <t>36. по ул. "Ивайло" - съществуващият водопровод е АЦ 80 и ще се подмени с PEHD тръби ф 90 и с обща дължина 467м, а също да се подменят и 38 броя сградни отклонения (СВО) с PEHD тръби ф25.</t>
  </si>
  <si>
    <t>35. по ул. "Хан Аспарух" - съществуващият водопровод е АЦ 80 и АЦ 60 и ще се подменят с PEHD тръби ф 90 и с обща дължина 543м, а също да се подменят и 22 броя сградни отклонения (СВО) с PEHD тръби ф25.</t>
  </si>
  <si>
    <t>26.по ул."Владимир Заимов" съществуващият водопровод е поцинковани тръби 1 ? " и ще се подмени с PEHD тръби ф 90 с обща дължина 102м, а също да се подменят и 5 броя сградни отклонения (СВО) с PEHD тръби ф25.</t>
  </si>
  <si>
    <t>25. по ул. "Александър Стамболийски" съществуващият водопровод е АЦ 80 и ще се подмени с PEHD тръби ф 140 и ф 110 с обща дължина 320м, а също да се подменят и 15 броя сградни отклонения (СВО) с PEHD тръби ф25 и 2 броя с PEHD тръби ф40.</t>
  </si>
  <si>
    <t>23. по ул. "Георги Лазаров" - съществуващият водопровод е АЦ 80 и ще се подмени с PEHD тръби ф 90 и с обща дължина 124м, а също да се подменят и 9 броя сградни отклонения (СВО) с PEHD тръби ф25.</t>
  </si>
  <si>
    <t>22. по ул. "Хаджи Димитър" съществуващият водопровод е АЦ 80 и АЦ 125 и ще се подменят с PEHD тръби ф 90 и с обща дължина 440м, а също да се подменят и 29 броя сградни отклонения (СВО) с PEHD тръби ф25.</t>
  </si>
  <si>
    <t>21. по ул."Асен Златаров" - съществуващият водопровод е АЦ 80 и ще се подмени с PEHD тръби ф 90 и с обща дължина 304м, а също да се подменят и 29 броя сградни отклонения (СВО) с PEHD тръби ф25.</t>
  </si>
  <si>
    <t>20. по ул. "Петър Берон" - съществуващият водопровод е АЦ 80 и ще се подмени с PEHD тръби ф 90 и с обща дължина 380м, а също да се подменят и 19 броя сградни отклонения (СВО) с PEHD тръби ф25.</t>
  </si>
  <si>
    <t>19. по ул."Баба Тонка" - съществуващият водопровод е АЦ 80 и АЦ 100 ще се подменят с PEHD тръби ф 90 и с обща дължина 334м, а също да се подменят и 22 броя сградни отклонения (СВО) с PEHD тръби ф25.</t>
  </si>
  <si>
    <t>18. по ул. "Албена" съществуващият водопровод е АЦ 100 и АЦ 125 и ще се подменят с PEHD тръби ф 90 и с обща дължина 527м, а също да се подменят и 38 броя сградни отклонения (СВО) с PEHD тръби ф25.</t>
  </si>
  <si>
    <t>17. по ул. "Иван Стойнев" съществуващият водопровод е АЦ 80 и ще се подмени с PEHD тръби ф 140 с обща дължина 193м, а също да се подменят и 4 броя сградни отклонения (СВО) с PEHD тръби ф25 един брой с PEHD тръби ф 40.</t>
  </si>
  <si>
    <t>16. по ул. "Груйова" съществуващият водопровод е АЦ 80 и ще се подмени с PEHD тръби ф 140 и ф 90 с обща дължина 414м, а също да се подменят и 30 броя сградни отклонения (СВО) с PEHD тръби ф25.</t>
  </si>
  <si>
    <t>15. по ул. "Гео Милев" съществуващият водопровод е АЦ 80 и ще се подмени с PEHD тръби ф 90 и с обща дължина 544м, а също да се подменят и 21 броя сградни отклонения (СВО) с PEHD тръби ф25.</t>
  </si>
  <si>
    <t>13. по ул. "Стефан Стамболов" съществуващият водопровод е АЦ 80 и ще се подмени с PEHD тръби ф 90 с обща дължина 232 м, а също да се подменят и 16 броя сградни отклонения (СВО) с PEHD тръби ф25</t>
  </si>
  <si>
    <t>12. по ул."Белово" съществуващият водопровод е АЦ 125 и ще се подмени с PEHD тръби ф 160 и ф 110 с обща дължина 319м, а също да се подменят и 4 броя сградни отклонения (СВО) с PEHD тръби ф25.</t>
  </si>
  <si>
    <t>11. по ул."Евтим Арсов" съществуващият водопровод е АЦ 80 и ще се подмени с PEHD тръби ф 110 с обща дължина 448м, а също да се подменят и 25 броя сградни отклонения (СВО) с PEHD тръби ф25.</t>
  </si>
  <si>
    <t>10. по ул. "Цар Самуил" съществуващият водопровод е АЦ 80 и ще се подмени с PEHD тръби ф 90 с обща дължина 167м, а също да се подменят и 7 броя сградни отклонения (СВО) с PEHD тръби ф25.</t>
  </si>
  <si>
    <t>9. по ул. "Гоце Делчев" съществуващият водопровод е АЦ 80 и ще се подмени с PEHD тръби ф 90 с обща дължина 134м, а също да се подменят и 12 броя сградни отклонения (СВО) с PEHD тръби ф25.</t>
  </si>
  <si>
    <t>8. по ул. "Цар Калоян" съществуващият водопровод е АЦ 80 и ще се подмени с PEHD тръби ф 90 с обща дължина 600м, а също да се подменят и 25 броя сградни отклонения (СВО) с PEHD тръби ф25.</t>
  </si>
  <si>
    <t>7. по ул. "Княз Борис" съществуващият водопровод е АЦ 80 и ще се подмени с PEHD тръби ф 90 с обща дължина 165м, а също да се подменят и 15 броя сградни отклонения (СВО) с PEHD тръби ф25.</t>
  </si>
  <si>
    <t>5. по ул. "д-р Г.М Димитров " съществуващият водопровод е АЦ 80 и АЦ 125 ще се подменят с PEHD тръби ф 110 с обща дължина 579м, а също да се подменят и 38 броя сградни отклонения (СВО) с PEHD тръби ф 25.</t>
  </si>
  <si>
    <t>4. по ул. "Паисий Хилендарски" съществуващият водопровод е АЦ 80 и ще се подмени с PEHD тръби ф 90 с обща дължина 108м , а също да се подменят и 6 броя сградни отклонения (СВО) с PEHD тръби ф25.</t>
  </si>
  <si>
    <t>2. по ул. "Земенско кале" съществуващият водопровод е АЦ 80 и АЦ 150 ще се подмени с PEHD тръби ф 90 с обща дължина 1213м, а също да се подменят и 75 броя сградни отклонения (СВО) с PEHD тръби ф25, 2 броя с PEHD тръби ф32 и 4 броя с PEHD тръби ф40 .</t>
  </si>
  <si>
    <t>Възстановяването на разрушената настилка на тротоара ще се извърши със следната конструкция:</t>
  </si>
  <si>
    <t>Т</t>
  </si>
  <si>
    <t>Разрушените бордюри при изграждането на водопровода и сградните отклонения ще се възстановят с нови бетонови бордюри с регула 15см, поставени върху бетонова основа.</t>
  </si>
  <si>
    <t>ЛЕ</t>
  </si>
  <si>
    <t>СР</t>
  </si>
  <si>
    <t>Общо:</t>
  </si>
  <si>
    <t>разваляне паважна настилка</t>
  </si>
  <si>
    <t>п</t>
  </si>
  <si>
    <t>паваж</t>
  </si>
  <si>
    <t>трошен камък</t>
  </si>
  <si>
    <t>тр.к.</t>
  </si>
  <si>
    <t>тр.камък</t>
  </si>
  <si>
    <t>разваляне асф.</t>
  </si>
  <si>
    <t>а</t>
  </si>
  <si>
    <t>асфалт</t>
  </si>
  <si>
    <t>леко</t>
  </si>
  <si>
    <t xml:space="preserve">ул.”В.Левски” и ул."Л.Каравелов" </t>
  </si>
  <si>
    <t>ул."Струма"</t>
  </si>
  <si>
    <t>90/110</t>
  </si>
  <si>
    <t>ул.”Ивайло”</t>
  </si>
  <si>
    <t>ул.”Хан Аспарух”-2</t>
  </si>
  <si>
    <t>ул.”Хан Аспарух”</t>
  </si>
  <si>
    <t>средно</t>
  </si>
  <si>
    <t>ул.”Хан Кубрат"</t>
  </si>
  <si>
    <t>ул.”Хр.Смирненски”</t>
  </si>
  <si>
    <t>ул.”Цар Асен"</t>
  </si>
  <si>
    <t>ул.”Ильо войвода"</t>
  </si>
  <si>
    <t>ул.”Иван Вазов”</t>
  </si>
  <si>
    <t>ул.”Христо Ботев"</t>
  </si>
  <si>
    <t>ул. "Ал.Стамболийски"</t>
  </si>
  <si>
    <t>90/140</t>
  </si>
  <si>
    <t xml:space="preserve">ул.”Васил Левски” </t>
  </si>
  <si>
    <t>ул.”Г. Лазаров”-"Никола Петков"</t>
  </si>
  <si>
    <t>ул.”А.Златарев”</t>
  </si>
  <si>
    <t>ул.”Петър Берон"</t>
  </si>
  <si>
    <t>ул.”Баба Тонка"</t>
  </si>
  <si>
    <t>ул. "Албена"</t>
  </si>
  <si>
    <t>ул."Стефан Стамболов"</t>
  </si>
  <si>
    <t>110/160</t>
  </si>
  <si>
    <t>ул.”Калоян”</t>
  </si>
  <si>
    <t>ул.”Кирил и Методий"</t>
  </si>
  <si>
    <t>ул."Земенски манастир"</t>
  </si>
  <si>
    <t>/м2/</t>
  </si>
  <si>
    <t>/м/</t>
  </si>
  <si>
    <t>/мм/</t>
  </si>
  <si>
    <t>Площ</t>
  </si>
  <si>
    <t>ширина изкоп</t>
  </si>
  <si>
    <t>Диа-метър</t>
  </si>
  <si>
    <t>25-40</t>
  </si>
  <si>
    <t>детайл</t>
  </si>
  <si>
    <t xml:space="preserve">вид </t>
  </si>
  <si>
    <t xml:space="preserve">Наименование на улици </t>
  </si>
  <si>
    <t>КСС</t>
  </si>
  <si>
    <t>Настилка</t>
  </si>
  <si>
    <t>Диаметър Водопровод</t>
  </si>
  <si>
    <t>Възстановяване на настилки - гр.Земен</t>
  </si>
  <si>
    <t>ПОДРОБНА КОЛИЧЕСТВЕНА СМЕТКА</t>
  </si>
  <si>
    <t>ул. Е.Арсов, ул. Белово</t>
  </si>
  <si>
    <t>ул. Белово</t>
  </si>
  <si>
    <t>ул. Ст.Стамболов, ул. Гео Милев, ул. Гео Милев, ул. Груйова</t>
  </si>
  <si>
    <t>ул. Груйова</t>
  </si>
  <si>
    <t>ул. И.Стойнев</t>
  </si>
  <si>
    <t>ул. Р.Даскалов</t>
  </si>
  <si>
    <t>ул. Р.Даскалов, ул. Албена, ул. Баба Тонка, ул. Петър Берон, ул. А.Златаров, ул. Х.Димитър, ул. Г.Лазаров</t>
  </si>
  <si>
    <t>ул. В.Левски, ул. Ал.Стамболийски, ул. Цар Асен</t>
  </si>
  <si>
    <t>ул. Ал.Стамболийски</t>
  </si>
  <si>
    <t>ул. В.Левски, ул. Вл.Заимов, ул. Хр.Ботев, ул. Иван Вазов, ул. Ильо Войвода</t>
  </si>
  <si>
    <t>ф90</t>
  </si>
  <si>
    <t>ул. Райна Княгиня, ул. Хр.Смирненски, ул. Хан Кубрат, ул. Хан Аспарух</t>
  </si>
  <si>
    <t>ул. Хр.Смирненски, ул. Н.Вапцаров</t>
  </si>
  <si>
    <t>ул. Хан Аспарух</t>
  </si>
  <si>
    <t>ул. Ивайло, ул. Л.Каравелов, ул. Тичък, ул. Струма</t>
  </si>
  <si>
    <t>ул. Д.Благоев, ул. Тичък</t>
  </si>
  <si>
    <t>Общо КСС 1</t>
  </si>
  <si>
    <t>Общо КСС 4</t>
  </si>
  <si>
    <t>Общо КСС 5</t>
  </si>
  <si>
    <t>Общо КСС 6</t>
  </si>
  <si>
    <t>Общо КСС 7</t>
  </si>
  <si>
    <t>Общо КСС 8</t>
  </si>
  <si>
    <t>Общо КСС 9</t>
  </si>
  <si>
    <t>Общо КСС 2</t>
  </si>
  <si>
    <t>Общо КСС 3</t>
  </si>
  <si>
    <t>Общо КСС 10</t>
  </si>
  <si>
    <t>Общо КСС 11</t>
  </si>
  <si>
    <t>Общо КСС 13</t>
  </si>
  <si>
    <t>Общо КСС 14</t>
  </si>
  <si>
    <t>Общо КСС 15</t>
  </si>
  <si>
    <t>Общо КСС 16</t>
  </si>
  <si>
    <t>Общо КСС 17</t>
  </si>
  <si>
    <t>Общо КСС 18</t>
  </si>
  <si>
    <t>Общо КСС 19</t>
  </si>
  <si>
    <t>Общо КСС 20 - Хармонизатор</t>
  </si>
  <si>
    <t>Изкопи в 20% з.п. и 80% ск.п.</t>
  </si>
  <si>
    <t>Изкоп до 1.20м шир. и до 2м. дълб. скални почви</t>
  </si>
  <si>
    <t>Обект: „Реконструкция на водоснабдителна система – гр.Земен”</t>
  </si>
  <si>
    <t xml:space="preserve"> Количествено-стойностна сметка № 1</t>
  </si>
  <si>
    <t>Разваляне на съществуваща трошенокаменна настилка 0,30 m</t>
  </si>
  <si>
    <t>Доставка и полагане на 45 см трошен камък (БДС 2282-83) - Е = 200 МРа</t>
  </si>
  <si>
    <t>Разваляне на съществуваща трошенокаменна настилка - 0,15+0,30 m</t>
  </si>
  <si>
    <t>Доставка и полагане на РЕ тръби тип 80 в изкоп на челна заварка</t>
  </si>
  <si>
    <t xml:space="preserve"> - ф90/10атм.</t>
  </si>
  <si>
    <t xml:space="preserve"> - тройник Т 90/90</t>
  </si>
  <si>
    <t xml:space="preserve"> - коляно Ко 90º/90</t>
  </si>
  <si>
    <t xml:space="preserve"> - дъга ДГ 22º/90</t>
  </si>
  <si>
    <t xml:space="preserve"> - дъга ДГ 18º/90</t>
  </si>
  <si>
    <t xml:space="preserve"> - дъга ДГ 15º/90</t>
  </si>
  <si>
    <t xml:space="preserve"> - дъга ДГ 11º/90</t>
  </si>
  <si>
    <t xml:space="preserve"> - преход фланшов ПФ 110</t>
  </si>
  <si>
    <t xml:space="preserve"> - преход фланшов ПФ 90</t>
  </si>
  <si>
    <t xml:space="preserve"> Всичко Водопровод Монтажни работи</t>
  </si>
  <si>
    <t>Сградни отклонения 93бр. - монтажни работи</t>
  </si>
  <si>
    <t xml:space="preserve"> - ф110/10атм</t>
  </si>
  <si>
    <t xml:space="preserve"> - кръстач К 110/110</t>
  </si>
  <si>
    <t xml:space="preserve"> - тройник Т 140/140</t>
  </si>
  <si>
    <t xml:space="preserve"> - тройник Т 110/90</t>
  </si>
  <si>
    <t xml:space="preserve"> - Ко 90º/90</t>
  </si>
  <si>
    <t xml:space="preserve"> - дъга ДГ 45º/63</t>
  </si>
  <si>
    <t xml:space="preserve"> - дъга ДГ 30º/90</t>
  </si>
  <si>
    <t xml:space="preserve"> - дъга ДГ 25º/90</t>
  </si>
  <si>
    <t xml:space="preserve"> - преход фланшов ПФ 140</t>
  </si>
  <si>
    <t xml:space="preserve"> - преход фланшов ПФ 63</t>
  </si>
  <si>
    <t>Сградни отклонения 147бр. - мотажни работи</t>
  </si>
  <si>
    <t>Доставка и монтаж на ТСК 1 1/4"</t>
  </si>
  <si>
    <t>Доставка и монтаж на ТСК 1"</t>
  </si>
  <si>
    <t>Доставка и монтаж на ТСК 3/4"</t>
  </si>
  <si>
    <t xml:space="preserve"> - ф140/10атм.</t>
  </si>
  <si>
    <t xml:space="preserve"> - тройник Т 140/110</t>
  </si>
  <si>
    <t xml:space="preserve"> - тройник Т 140/90</t>
  </si>
  <si>
    <t xml:space="preserve"> - Ко 90º/140</t>
  </si>
  <si>
    <t xml:space="preserve"> - дъга ДГ 60º/140</t>
  </si>
  <si>
    <t xml:space="preserve"> - дъга ДГ 15º/140</t>
  </si>
  <si>
    <t xml:space="preserve"> - дъга ДГ 11º/110</t>
  </si>
  <si>
    <t xml:space="preserve"> - дъга ДГ 60º/90</t>
  </si>
  <si>
    <t xml:space="preserve"> - дъга ДГ 45º/90</t>
  </si>
  <si>
    <t>Сградни отклонения 106бр. - мотажни работи</t>
  </si>
  <si>
    <t xml:space="preserve"> - Ко 90º/110</t>
  </si>
  <si>
    <t xml:space="preserve"> - дъга ДГ 22º/140</t>
  </si>
  <si>
    <t xml:space="preserve"> - дъга ДГ 11º/140</t>
  </si>
  <si>
    <t xml:space="preserve"> - дъга ДГ 22º/110</t>
  </si>
  <si>
    <t>Сградни отклонения 92бр. - мотажни работи</t>
  </si>
  <si>
    <t>Доставка и монтаж на ТСК 1 1/2"</t>
  </si>
  <si>
    <t xml:space="preserve"> - дъга ДГ 30º/140</t>
  </si>
  <si>
    <t>Сградни отклонения 163бр. - мотажни работи</t>
  </si>
  <si>
    <t xml:space="preserve"> - ф160/10атм.</t>
  </si>
  <si>
    <t xml:space="preserve"> - тройник Т 160/160</t>
  </si>
  <si>
    <t xml:space="preserve"> - тройник Т 160/110</t>
  </si>
  <si>
    <t xml:space="preserve"> - тройник Т 110/110</t>
  </si>
  <si>
    <t xml:space="preserve"> - дъга ДГ 60º/200</t>
  </si>
  <si>
    <t xml:space="preserve"> - дъга ДГ 45º/160</t>
  </si>
  <si>
    <t xml:space="preserve"> - дъга ДГ 30º/160</t>
  </si>
  <si>
    <t xml:space="preserve"> - дъга ДГ 11º/160</t>
  </si>
  <si>
    <t xml:space="preserve"> - дъга ДГ 25º/110</t>
  </si>
  <si>
    <t xml:space="preserve"> - дъга ДГ 15º/110</t>
  </si>
  <si>
    <t xml:space="preserve"> - дъга ДГ 35º/90</t>
  </si>
  <si>
    <t xml:space="preserve"> - преход фланшов ПФ 200</t>
  </si>
  <si>
    <t xml:space="preserve"> - преход фланшов ПФ 160</t>
  </si>
  <si>
    <t>Сградни отклонения 96бр. - мотажни работи</t>
  </si>
  <si>
    <t xml:space="preserve"> - ф110/10атм.</t>
  </si>
  <si>
    <t xml:space="preserve"> - тройник Т 160/90</t>
  </si>
  <si>
    <t xml:space="preserve"> - дъга ДГ 30º/110</t>
  </si>
  <si>
    <t>Сградни отклонения 123бр. - мотажни работи</t>
  </si>
  <si>
    <t xml:space="preserve"> - кръстач К 140/140</t>
  </si>
  <si>
    <t xml:space="preserve"> - тройник Т 160/140</t>
  </si>
  <si>
    <t xml:space="preserve"> - коляно Ко 90º/140</t>
  </si>
  <si>
    <t xml:space="preserve"> - дъга ДГ 45º/140</t>
  </si>
  <si>
    <t xml:space="preserve"> - дъга ДГ 35º/140</t>
  </si>
  <si>
    <t xml:space="preserve">Доставка и монтаж на СК 125 с охр. гарнитура </t>
  </si>
  <si>
    <t>Сградни отклонения 101бр. - монтажни работи</t>
  </si>
  <si>
    <t xml:space="preserve">ул.”Земенско кале” </t>
  </si>
  <si>
    <t xml:space="preserve">ул.”Цар Симеон” </t>
  </si>
  <si>
    <t xml:space="preserve">ул.”Цар Самуил” </t>
  </si>
  <si>
    <t xml:space="preserve">ул.”Иван Стойнев” </t>
  </si>
  <si>
    <t xml:space="preserve">ул.”Н.Вапцаров” </t>
  </si>
  <si>
    <t xml:space="preserve">ул.”Л.Каравелов” </t>
  </si>
  <si>
    <t xml:space="preserve">ул.”Тичък” </t>
  </si>
  <si>
    <t>Конструкция тип „А” за “средно” движение с Е=255МРа</t>
  </si>
  <si>
    <t xml:space="preserve"> 63см обща дебелина на настилката при земно легло с Е=30 МРа</t>
  </si>
  <si>
    <t>конструкция тип "А" за "леко" движение с Е=170МРа, а именно:</t>
  </si>
  <si>
    <t xml:space="preserve"> 55см обща дебелина на настилката при земно легло с Е=30 МРа</t>
  </si>
  <si>
    <t xml:space="preserve"> 26см обща дебелина на настилката за 1тон колесно </t>
  </si>
  <si>
    <t xml:space="preserve">1. по ул. "Земенски манастир" съществуващият водопровод с тръби стомана ф 80 и АЦ ф 125 да се подмени с PEHD тръби ф140/10атм , с обща дължина 1514м, а също да се подменят и 94 броя сградни отклонения (СВО) с PEHD тръби ф25, 4 броя с PEHD тръби ф32 и 3 броя с PEHD тръби ф40. </t>
  </si>
  <si>
    <t>6. по ул. "Цар Симеон" съществуващият водопровод е АЦ 80 и ще се подмени с PEHD тръби ф 110 с обща дължина 325м, а също да се подменят и 26 броя сградни отклонения (СВО) с PEHD тръби ф25.</t>
  </si>
  <si>
    <t>14. по ул. "Райко Даскалов" съществуващият водопровод е АЦ 80 и ще се подмени с PEHD тръби ф 110 с обща дължина 456м, а също да се подменят и 22 броя сградни отклонения (СВО) с PEHD тръби ф 25 и 1 брой ф 50.</t>
  </si>
  <si>
    <t>24. по ул. "Васил Левски" съществуващият водопровод е АЦ 125 и ще се подмени с PEHD тръби ф 140 и ф 90 с обща дължина 505м - като 312м са ф 140 и 193м са ф 90, а също да се подменят и 27 броя сградни отклонения (СВО) с PEHD тръби ф25 и 1 брой с PEHD тръби ф50 .</t>
  </si>
  <si>
    <t>27. по ул."Христо Ботев" съществуващият водопровод е с поцинковани тръби 1 ? " и ще се подмени с PEHD тръби ф 90 с обща дължина 259м., а също да се подменят и 1 брой сградни отклонения (СВО) с PEHD тръби ф 50, 2 броя с PEHD тръби ф40 и 16 броя с PEHD тръби ф 25.</t>
  </si>
  <si>
    <t>28. по ул."Иван Вазов" съществуващият водопровод е АЦ 80 и ще се подмени с PEHD тръби ф 90 с обща дължина 103м, а също да се подменят и 10 броя сградни отклонения (СВО) с PEHD тръби ф25.</t>
  </si>
  <si>
    <t>29. по ул. "Ильо Войвода" съществуващият водопровод е АЦ 80 и ще се подмени с PEHD тръби ф 90 с обща дължина 109м, а също да се подменят и 5 броя сградни отклонения (СВО) с PEHD тръби ф25.</t>
  </si>
  <si>
    <t>30. по ул."Цар Асен" съществуващият водопровод е АЦ 80 и ще се подмени с PEHD тръби ф 140 с обща дължина 132м, а също да се подменят и 7 броя сградни отклонения (СВО) с PEHD тръби ф25 и 1 брой с PEHD тръби ф40.</t>
  </si>
  <si>
    <t>31. по ул. "Райна Княгиня" съществуващият водопровод е АЦ 125 и АЦ 60 и ще се подменят с PEHD тръби ф 90 с обща дължина 428м, а също да се подменят и 29 броя сградни отклонения (СВО) с PEHD тръби ф25.</t>
  </si>
  <si>
    <t>32. по ул. "Христо Смирненски" съществуващият водопровод е АЦ 125 и ще се подмени с PEHD тръби ф 90 и ф 140 с обща дължина 381м, а също да се подменят и 14 броя сградни отклонения (СВО) с PEHD тръби ф25.</t>
  </si>
  <si>
    <t>33. по ул. "Никола Вапцаров" съществуващият водопровод е АЦ 125 и ще се подмени с PEHD тръби ф 140 с обща дължина 325м., а също да се подменят и 21 броя сградни отклонения (СВО) с PEHD тръби ф25.</t>
  </si>
  <si>
    <t>34. по ул. "Хан Кубрат" - съществуващият водопровод е PEHP ф 75 и АЦ 80 и АЦ 80 ще се подмени с PEHD тръби ф 90 с обща дължина 376м, а също да се подменят и 20 броя сградни отклонения (СВО) с PEHD тръби ф25.</t>
  </si>
  <si>
    <t>- 3 см вароциментов разтвор</t>
  </si>
  <si>
    <t>- 18 см трошен камък (БДС 2282-83)- Е = 200 МРа</t>
  </si>
  <si>
    <t xml:space="preserve">ул.”Гоце Делчев” </t>
  </si>
  <si>
    <t xml:space="preserve">ул.”Гео Милев” </t>
  </si>
  <si>
    <t xml:space="preserve">ул.”Хаджи Димитър” </t>
  </si>
  <si>
    <t xml:space="preserve">ул.”Вл.Заимов” </t>
  </si>
  <si>
    <t xml:space="preserve">ул.”Димитър Благоев” </t>
  </si>
  <si>
    <t>- 10 см битумизиран трошен камък (БДС 4132-90) - Е = 800 МРа</t>
  </si>
  <si>
    <t>- 6 см битумизиран трошен камък (БДС 4132-90) - Е = 800 МРа</t>
  </si>
  <si>
    <t xml:space="preserve">- бетонови плочи 40/40/5см (БДС 625) </t>
  </si>
  <si>
    <t xml:space="preserve">Доставка и монтаж на СК 100 с охр. гарнитура </t>
  </si>
  <si>
    <t xml:space="preserve">ул.”Д-р Г.М.Димитров” </t>
  </si>
  <si>
    <t xml:space="preserve">ул.”Княз Борис” </t>
  </si>
  <si>
    <t xml:space="preserve">ул.”Груйова” </t>
  </si>
  <si>
    <t xml:space="preserve">ул.”Райко Даскалов” </t>
  </si>
  <si>
    <t xml:space="preserve">ул.”Райна Княгиня” </t>
  </si>
  <si>
    <t>- 4 см неплътен асфалтобетон (БДС 4132-90) - Е = 1000 МРа</t>
  </si>
  <si>
    <t>- 45 см трошен камък (БДС 2282-83) - Е = 250 МРа</t>
  </si>
  <si>
    <t>- 45 см трошен камък (БДС 2282-83) - Е = 200 МРа</t>
  </si>
  <si>
    <t xml:space="preserve"> 3. по ул. "Кирил и Методий" не е съществувал водопровод. С настоящият проект се предвижда PEHD ф 90 с обща дължина 97м, а също да се подменят и 6 броя сградни отклонения (СВО) с PEHD тръби ф 25. </t>
  </si>
  <si>
    <t xml:space="preserve">ул.”П.Хилендарски” </t>
  </si>
  <si>
    <t xml:space="preserve">ул.”Евтим Арсов” </t>
  </si>
  <si>
    <t>- 4 см плътен асфалтобетон (БДС 4132-90) - Е = 1200 МРа</t>
  </si>
  <si>
    <t xml:space="preserve"> Всичко изкопи</t>
  </si>
  <si>
    <t xml:space="preserve"> Количествено-стойностна сметка № 20</t>
  </si>
  <si>
    <t xml:space="preserve"> Количествено-стойностна сметка № 19</t>
  </si>
  <si>
    <t xml:space="preserve"> Количествено-стойностна сметка № 18</t>
  </si>
  <si>
    <t xml:space="preserve"> Количествено-стойностна сметка № 17</t>
  </si>
  <si>
    <t xml:space="preserve"> Количествено-стойностна сметка № 16</t>
  </si>
  <si>
    <t xml:space="preserve"> Количествено-стойностна сметка № 15</t>
  </si>
  <si>
    <t xml:space="preserve"> Количествено-стойностна сметка № 14</t>
  </si>
  <si>
    <t xml:space="preserve"> Количествено-стойностна сметка № 13</t>
  </si>
  <si>
    <t xml:space="preserve"> Количествено-стойностна сметка № 11</t>
  </si>
  <si>
    <t xml:space="preserve"> Количествено-стойностна сметка № 10</t>
  </si>
  <si>
    <t xml:space="preserve"> Количествено-стойностна сметка № 9</t>
  </si>
  <si>
    <t xml:space="preserve"> Количествено-стойностна сметка № 8</t>
  </si>
  <si>
    <t xml:space="preserve"> Количествено-стойностна сметка № 7</t>
  </si>
  <si>
    <t xml:space="preserve"> Количествено-стойностна сметка № 6</t>
  </si>
  <si>
    <t xml:space="preserve"> Количествено-стойностна сметка № 5</t>
  </si>
  <si>
    <t xml:space="preserve"> Количествено-стойностна сметка № 4</t>
  </si>
  <si>
    <t xml:space="preserve"> Количествено-стойностна сметка № 3</t>
  </si>
  <si>
    <t xml:space="preserve"> НФ 140/110</t>
  </si>
  <si>
    <t xml:space="preserve"> НФ 140/90</t>
  </si>
  <si>
    <t xml:space="preserve"> натоварване при земно легло с Е = 30 МРа</t>
  </si>
  <si>
    <t xml:space="preserve">Водопровод - строителни работи </t>
  </si>
  <si>
    <t>Изпълнение на водопровод Ф90</t>
  </si>
  <si>
    <t>Изпълнение на водопровод Ф110</t>
  </si>
  <si>
    <t>Изпълнение на водопровод Ф140</t>
  </si>
  <si>
    <t>Изпълнение на водопровод Ф160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</si>
</sst>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2"/>
      <name val="Arial Narrow"/>
      <family val="2"/>
      <charset val="204"/>
    </font>
    <font>
      <i/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sz val="10"/>
      <color rgb="FF0070C0"/>
      <name val="Arial Narrow"/>
      <family val="2"/>
      <charset val="204"/>
    </font>
    <font>
      <sz val="10"/>
      <name val="Arial"/>
      <family val="2"/>
      <charset val="204"/>
    </font>
    <font>
      <sz val="16"/>
      <name val="Arial Narrow"/>
      <family val="2"/>
      <charset val="204"/>
    </font>
    <font>
      <sz val="12"/>
      <name val="Arial Narrow"/>
      <family val="2"/>
      <charset val="204"/>
    </font>
    <font>
      <sz val="12"/>
      <color rgb="FF002060"/>
      <name val="Arial Narrow"/>
      <family val="2"/>
      <charset val="204"/>
    </font>
    <font>
      <sz val="12"/>
      <color rgb="FFFF0000"/>
      <name val="Arial Narrow"/>
      <family val="2"/>
      <charset val="204"/>
    </font>
    <font>
      <b/>
      <sz val="12"/>
      <color rgb="FF002060"/>
      <name val="Arial Narrow"/>
      <family val="2"/>
      <charset val="204"/>
    </font>
    <font>
      <b/>
      <sz val="12"/>
      <color rgb="FFFF000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"/>
      <family val="2"/>
    </font>
    <font>
      <sz val="11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color rgb="FFFF0000"/>
      <name val="Arial"/>
      <family val="2"/>
      <charset val="204"/>
    </font>
    <font>
      <i/>
      <sz val="10"/>
      <color rgb="FF0070C0"/>
      <name val="Arial Narrow"/>
      <family val="2"/>
      <charset val="204"/>
    </font>
    <font>
      <i/>
      <sz val="10"/>
      <color rgb="FFFF0000"/>
      <name val="Arial Narrow"/>
      <family val="2"/>
      <charset val="204"/>
    </font>
    <font>
      <sz val="10"/>
      <color rgb="FF7030A0"/>
      <name val="Arial Narrow"/>
      <family val="2"/>
      <charset val="204"/>
    </font>
    <font>
      <sz val="10"/>
      <color rgb="FF00B050"/>
      <name val="Arial Narrow"/>
      <family val="2"/>
      <charset val="204"/>
    </font>
    <font>
      <b/>
      <sz val="10"/>
      <color rgb="FF0070C0"/>
      <name val="Arial Narrow"/>
      <family val="2"/>
      <charset val="204"/>
    </font>
    <font>
      <sz val="10"/>
      <color indexed="63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b/>
      <sz val="10"/>
      <color indexed="63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color indexed="8"/>
      <name val="Arial Narrow"/>
      <family val="2"/>
      <charset val="204"/>
    </font>
    <font>
      <sz val="12"/>
      <color indexed="63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rgb="FF002060"/>
      <name val="Arial Narrow"/>
      <family val="2"/>
      <charset val="204"/>
    </font>
    <font>
      <i/>
      <sz val="10"/>
      <color rgb="FF7030A0"/>
      <name val="Arial Narrow"/>
      <family val="2"/>
      <charset val="204"/>
    </font>
    <font>
      <b/>
      <i/>
      <sz val="14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3" fillId="0" borderId="0"/>
    <xf numFmtId="0" fontId="22" fillId="0" borderId="0"/>
    <xf numFmtId="0" fontId="13" fillId="0" borderId="0"/>
    <xf numFmtId="0" fontId="2" fillId="0" borderId="0"/>
    <xf numFmtId="0" fontId="1" fillId="0" borderId="0"/>
    <xf numFmtId="0" fontId="13" fillId="0" borderId="0"/>
  </cellStyleXfs>
  <cellXfs count="371">
    <xf numFmtId="0" fontId="0" fillId="0" borderId="0" xfId="0"/>
    <xf numFmtId="4" fontId="0" fillId="0" borderId="0" xfId="0" applyNumberFormat="1"/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" fontId="8" fillId="0" borderId="0" xfId="0" applyNumberFormat="1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4" fontId="8" fillId="0" borderId="0" xfId="0" applyNumberFormat="1" applyFont="1" applyFill="1" applyBorder="1" applyAlignment="1">
      <alignment vertical="center"/>
    </xf>
    <xf numFmtId="4" fontId="8" fillId="0" borderId="14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4" fontId="8" fillId="0" borderId="14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4" fontId="8" fillId="0" borderId="9" xfId="0" applyNumberFormat="1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4" fontId="8" fillId="0" borderId="11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4" fontId="8" fillId="0" borderId="0" xfId="0" applyNumberFormat="1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4" fontId="5" fillId="0" borderId="0" xfId="0" applyNumberFormat="1" applyFont="1"/>
    <xf numFmtId="4" fontId="8" fillId="0" borderId="4" xfId="0" applyNumberFormat="1" applyFont="1" applyBorder="1" applyAlignment="1">
      <alignment vertical="center"/>
    </xf>
    <xf numFmtId="4" fontId="8" fillId="0" borderId="8" xfId="0" applyNumberFormat="1" applyFont="1" applyBorder="1" applyAlignment="1">
      <alignment vertical="center"/>
    </xf>
    <xf numFmtId="4" fontId="8" fillId="0" borderId="5" xfId="0" applyNumberFormat="1" applyFont="1" applyFill="1" applyBorder="1" applyAlignment="1">
      <alignment vertical="center"/>
    </xf>
    <xf numFmtId="4" fontId="8" fillId="0" borderId="4" xfId="0" applyNumberFormat="1" applyFont="1" applyFill="1" applyBorder="1" applyAlignment="1">
      <alignment vertical="center"/>
    </xf>
    <xf numFmtId="4" fontId="8" fillId="0" borderId="8" xfId="0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 applyAlignment="1">
      <alignment vertical="center"/>
    </xf>
    <xf numFmtId="0" fontId="14" fillId="0" borderId="0" xfId="1" applyFont="1" applyBorder="1" applyAlignment="1">
      <alignment horizontal="centerContinuous" vertical="center" wrapText="1"/>
    </xf>
    <xf numFmtId="4" fontId="14" fillId="0" borderId="0" xfId="1" applyNumberFormat="1" applyFont="1" applyBorder="1" applyAlignment="1">
      <alignment horizontal="centerContinuous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1" applyFont="1" applyFill="1" applyBorder="1"/>
    <xf numFmtId="0" fontId="8" fillId="0" borderId="1" xfId="1" applyFont="1" applyFill="1" applyBorder="1" applyAlignment="1">
      <alignment horizontal="center"/>
    </xf>
    <xf numFmtId="2" fontId="8" fillId="0" borderId="1" xfId="1" applyNumberFormat="1" applyFont="1" applyFill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1" applyFont="1" applyFill="1" applyBorder="1" applyAlignment="1">
      <alignment wrapText="1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4" fontId="7" fillId="0" borderId="17" xfId="0" applyNumberFormat="1" applyFont="1" applyBorder="1" applyAlignment="1">
      <alignment vertical="center"/>
    </xf>
    <xf numFmtId="4" fontId="7" fillId="0" borderId="18" xfId="0" applyNumberFormat="1" applyFont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" fontId="8" fillId="0" borderId="1" xfId="1" applyNumberFormat="1" applyFont="1" applyFill="1" applyBorder="1" applyAlignment="1">
      <alignment vertical="center"/>
    </xf>
    <xf numFmtId="2" fontId="8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0" xfId="1" applyFont="1" applyFill="1" applyBorder="1" applyAlignment="1">
      <alignment vertical="center"/>
    </xf>
    <xf numFmtId="0" fontId="15" fillId="0" borderId="0" xfId="1" applyFont="1" applyBorder="1" applyAlignment="1">
      <alignment horizontal="centerContinuous" vertical="center" wrapText="1"/>
    </xf>
    <xf numFmtId="4" fontId="15" fillId="0" borderId="0" xfId="1" applyNumberFormat="1" applyFont="1" applyBorder="1" applyAlignment="1">
      <alignment horizontal="centerContinuous" vertical="center" wrapText="1"/>
    </xf>
    <xf numFmtId="0" fontId="9" fillId="0" borderId="1" xfId="1" applyFont="1" applyBorder="1" applyAlignment="1">
      <alignment horizontal="center" vertical="center"/>
    </xf>
    <xf numFmtId="4" fontId="16" fillId="0" borderId="1" xfId="1" applyNumberFormat="1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0" fontId="15" fillId="0" borderId="15" xfId="1" applyFont="1" applyBorder="1" applyAlignment="1">
      <alignment horizontal="left" vertical="center" indent="1"/>
    </xf>
    <xf numFmtId="4" fontId="16" fillId="0" borderId="10" xfId="1" applyNumberFormat="1" applyFont="1" applyBorder="1" applyAlignment="1">
      <alignment vertical="center"/>
    </xf>
    <xf numFmtId="0" fontId="9" fillId="0" borderId="0" xfId="1" applyFont="1" applyFill="1" applyAlignment="1">
      <alignment vertical="center"/>
    </xf>
    <xf numFmtId="0" fontId="9" fillId="0" borderId="1" xfId="1" applyFont="1" applyBorder="1" applyAlignment="1">
      <alignment vertical="center"/>
    </xf>
    <xf numFmtId="4" fontId="18" fillId="0" borderId="1" xfId="1" applyNumberFormat="1" applyFont="1" applyBorder="1" applyAlignment="1">
      <alignment vertical="center"/>
    </xf>
    <xf numFmtId="0" fontId="15" fillId="0" borderId="0" xfId="1" applyFont="1" applyFill="1" applyAlignment="1">
      <alignment vertical="center"/>
    </xf>
    <xf numFmtId="0" fontId="15" fillId="0" borderId="1" xfId="1" applyFont="1" applyBorder="1" applyAlignment="1">
      <alignment horizontal="left" vertical="center" indent="1"/>
    </xf>
    <xf numFmtId="4" fontId="16" fillId="0" borderId="1" xfId="1" applyNumberFormat="1" applyFont="1" applyBorder="1" applyAlignment="1">
      <alignment vertical="center"/>
    </xf>
    <xf numFmtId="0" fontId="8" fillId="0" borderId="0" xfId="1" applyFont="1"/>
    <xf numFmtId="4" fontId="8" fillId="0" borderId="0" xfId="1" applyNumberFormat="1" applyFont="1"/>
    <xf numFmtId="0" fontId="8" fillId="0" borderId="0" xfId="0" applyFont="1"/>
    <xf numFmtId="0" fontId="8" fillId="0" borderId="0" xfId="1" applyFont="1" applyBorder="1"/>
    <xf numFmtId="0" fontId="15" fillId="0" borderId="0" xfId="1" applyFont="1"/>
    <xf numFmtId="0" fontId="15" fillId="0" borderId="0" xfId="1" applyFont="1" applyAlignment="1">
      <alignment horizontal="centerContinuous" vertical="center" wrapText="1"/>
    </xf>
    <xf numFmtId="4" fontId="15" fillId="0" borderId="0" xfId="1" applyNumberFormat="1" applyFont="1" applyAlignment="1">
      <alignment horizontal="centerContinuous" vertical="center" wrapText="1"/>
    </xf>
    <xf numFmtId="0" fontId="15" fillId="0" borderId="0" xfId="0" applyFont="1"/>
    <xf numFmtId="0" fontId="15" fillId="0" borderId="0" xfId="1" applyFont="1" applyBorder="1"/>
    <xf numFmtId="0" fontId="8" fillId="0" borderId="0" xfId="0" applyFont="1" applyAlignment="1"/>
    <xf numFmtId="0" fontId="7" fillId="0" borderId="1" xfId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2" fillId="0" borderId="0" xfId="2"/>
    <xf numFmtId="4" fontId="8" fillId="0" borderId="1" xfId="2" applyNumberFormat="1" applyFont="1" applyFill="1" applyBorder="1" applyAlignment="1">
      <alignment vertical="center"/>
    </xf>
    <xf numFmtId="4" fontId="3" fillId="0" borderId="1" xfId="2" applyNumberFormat="1" applyFont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23" fillId="0" borderId="0" xfId="2" applyFont="1"/>
    <xf numFmtId="0" fontId="20" fillId="0" borderId="1" xfId="2" applyFont="1" applyBorder="1" applyAlignment="1">
      <alignment horizontal="center" vertical="top" wrapText="1"/>
    </xf>
    <xf numFmtId="0" fontId="20" fillId="0" borderId="1" xfId="2" applyFont="1" applyBorder="1" applyAlignment="1">
      <alignment horizontal="right" vertical="top" wrapText="1"/>
    </xf>
    <xf numFmtId="0" fontId="20" fillId="0" borderId="1" xfId="2" applyFont="1" applyBorder="1"/>
    <xf numFmtId="0" fontId="9" fillId="0" borderId="1" xfId="2" applyFont="1" applyBorder="1" applyAlignment="1">
      <alignment vertical="top" wrapText="1"/>
    </xf>
    <xf numFmtId="4" fontId="20" fillId="0" borderId="1" xfId="2" applyNumberFormat="1" applyFont="1" applyBorder="1"/>
    <xf numFmtId="0" fontId="23" fillId="0" borderId="0" xfId="2" applyFont="1" applyAlignment="1">
      <alignment vertical="center"/>
    </xf>
    <xf numFmtId="0" fontId="20" fillId="0" borderId="0" xfId="2" applyFont="1"/>
    <xf numFmtId="4" fontId="25" fillId="0" borderId="1" xfId="2" applyNumberFormat="1" applyFont="1" applyFill="1" applyBorder="1" applyAlignment="1">
      <alignment vertical="center"/>
    </xf>
    <xf numFmtId="0" fontId="23" fillId="0" borderId="0" xfId="2" applyFont="1" applyFill="1" applyAlignment="1">
      <alignment vertical="center"/>
    </xf>
    <xf numFmtId="0" fontId="13" fillId="0" borderId="0" xfId="0" applyFont="1"/>
    <xf numFmtId="0" fontId="7" fillId="0" borderId="17" xfId="0" applyFont="1" applyFill="1" applyBorder="1" applyAlignment="1">
      <alignment vertical="center"/>
    </xf>
    <xf numFmtId="4" fontId="7" fillId="0" borderId="17" xfId="0" applyNumberFormat="1" applyFont="1" applyFill="1" applyBorder="1" applyAlignment="1">
      <alignment vertical="center"/>
    </xf>
    <xf numFmtId="0" fontId="13" fillId="0" borderId="0" xfId="0" applyFont="1" applyFill="1"/>
    <xf numFmtId="0" fontId="8" fillId="0" borderId="7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/>
    </xf>
    <xf numFmtId="0" fontId="0" fillId="0" borderId="0" xfId="0" applyFill="1"/>
    <xf numFmtId="0" fontId="10" fillId="0" borderId="1" xfId="0" applyFont="1" applyFill="1" applyBorder="1" applyAlignment="1">
      <alignment horizontal="center" vertical="center"/>
    </xf>
    <xf numFmtId="0" fontId="8" fillId="0" borderId="0" xfId="0" applyFont="1" applyBorder="1"/>
    <xf numFmtId="4" fontId="8" fillId="0" borderId="10" xfId="0" applyNumberFormat="1" applyFont="1" applyFill="1" applyBorder="1" applyAlignment="1">
      <alignment vertical="center"/>
    </xf>
    <xf numFmtId="0" fontId="9" fillId="0" borderId="0" xfId="1" applyFont="1" applyBorder="1" applyAlignment="1">
      <alignment vertical="center"/>
    </xf>
    <xf numFmtId="4" fontId="18" fillId="0" borderId="0" xfId="1" applyNumberFormat="1" applyFont="1" applyBorder="1" applyAlignment="1">
      <alignment vertical="center"/>
    </xf>
    <xf numFmtId="4" fontId="19" fillId="0" borderId="1" xfId="1" applyNumberFormat="1" applyFont="1" applyBorder="1" applyAlignment="1">
      <alignment vertical="center"/>
    </xf>
    <xf numFmtId="4" fontId="19" fillId="0" borderId="0" xfId="1" applyNumberFormat="1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8" fillId="0" borderId="1" xfId="1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7" fillId="0" borderId="17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2" fillId="0" borderId="1" xfId="1" applyNumberFormat="1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6" fillId="0" borderId="1" xfId="1" applyNumberFormat="1" applyFont="1" applyFill="1" applyBorder="1" applyAlignment="1">
      <alignment vertical="center"/>
    </xf>
    <xf numFmtId="4" fontId="7" fillId="0" borderId="0" xfId="0" applyNumberFormat="1" applyFont="1" applyBorder="1" applyAlignment="1">
      <alignment vertical="center"/>
    </xf>
    <xf numFmtId="2" fontId="12" fillId="0" borderId="1" xfId="1" applyNumberFormat="1" applyFont="1" applyFill="1" applyBorder="1" applyAlignment="1">
      <alignment horizontal="center" vertical="center"/>
    </xf>
    <xf numFmtId="2" fontId="30" fillId="0" borderId="1" xfId="1" applyNumberFormat="1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>
      <alignment horizontal="center" vertical="center"/>
    </xf>
    <xf numFmtId="2" fontId="12" fillId="0" borderId="1" xfId="1" applyNumberFormat="1" applyFont="1" applyFill="1" applyBorder="1" applyAlignment="1">
      <alignment horizontal="center"/>
    </xf>
    <xf numFmtId="4" fontId="32" fillId="0" borderId="1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centerContinuous" vertical="center" wrapText="1"/>
    </xf>
    <xf numFmtId="4" fontId="8" fillId="0" borderId="0" xfId="0" applyNumberFormat="1" applyFont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30" fillId="0" borderId="1" xfId="1" applyNumberFormat="1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/>
    </xf>
    <xf numFmtId="0" fontId="8" fillId="0" borderId="1" xfId="1" applyNumberFormat="1" applyFont="1" applyFill="1" applyBorder="1" applyAlignment="1">
      <alignment horizontal="center"/>
    </xf>
    <xf numFmtId="0" fontId="28" fillId="0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13" fillId="0" borderId="0" xfId="0" applyNumberFormat="1" applyFont="1" applyFill="1"/>
    <xf numFmtId="0" fontId="30" fillId="0" borderId="1" xfId="1" applyNumberFormat="1" applyFont="1" applyFill="1" applyBorder="1" applyAlignment="1">
      <alignment vertical="center"/>
    </xf>
    <xf numFmtId="0" fontId="12" fillId="0" borderId="1" xfId="1" applyNumberFormat="1" applyFont="1" applyFill="1" applyBorder="1" applyAlignment="1"/>
    <xf numFmtId="0" fontId="8" fillId="0" borderId="1" xfId="1" applyNumberFormat="1" applyFont="1" applyFill="1" applyBorder="1" applyAlignment="1"/>
    <xf numFmtId="0" fontId="13" fillId="0" borderId="0" xfId="0" applyNumberFormat="1" applyFont="1" applyFill="1" applyAlignment="1"/>
    <xf numFmtId="0" fontId="0" fillId="0" borderId="7" xfId="0" applyBorder="1" applyAlignment="1">
      <alignment horizontal="centerContinuous" vertical="center" wrapText="1"/>
    </xf>
    <xf numFmtId="0" fontId="8" fillId="0" borderId="13" xfId="0" applyFont="1" applyFill="1" applyBorder="1" applyAlignment="1">
      <alignment horizontal="centerContinuous" vertical="center" wrapText="1"/>
    </xf>
    <xf numFmtId="4" fontId="8" fillId="0" borderId="6" xfId="0" applyNumberFormat="1" applyFont="1" applyBorder="1" applyAlignment="1">
      <alignment horizontal="centerContinuous" vertical="center" wrapText="1"/>
    </xf>
    <xf numFmtId="4" fontId="6" fillId="0" borderId="1" xfId="0" applyNumberFormat="1" applyFont="1" applyFill="1" applyBorder="1" applyAlignment="1">
      <alignment vertical="center"/>
    </xf>
    <xf numFmtId="4" fontId="17" fillId="0" borderId="0" xfId="1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4" fontId="12" fillId="0" borderId="1" xfId="2" applyNumberFormat="1" applyFont="1" applyFill="1" applyBorder="1" applyAlignment="1">
      <alignment vertical="center"/>
    </xf>
    <xf numFmtId="0" fontId="42" fillId="0" borderId="0" xfId="2" applyFont="1"/>
    <xf numFmtId="0" fontId="42" fillId="0" borderId="0" xfId="2" applyFont="1" applyFill="1"/>
    <xf numFmtId="0" fontId="3" fillId="0" borderId="0" xfId="2" applyFont="1"/>
    <xf numFmtId="0" fontId="3" fillId="0" borderId="0" xfId="2" applyFont="1" applyFill="1"/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/>
    <xf numFmtId="4" fontId="30" fillId="0" borderId="1" xfId="0" applyNumberFormat="1" applyFont="1" applyFill="1" applyBorder="1" applyAlignment="1">
      <alignment vertical="center"/>
    </xf>
    <xf numFmtId="0" fontId="44" fillId="0" borderId="1" xfId="0" applyFont="1" applyFill="1" applyBorder="1" applyAlignment="1">
      <alignment wrapText="1"/>
    </xf>
    <xf numFmtId="0" fontId="29" fillId="0" borderId="1" xfId="0" applyFont="1" applyBorder="1" applyAlignment="1">
      <alignment vertical="center" wrapText="1"/>
    </xf>
    <xf numFmtId="0" fontId="43" fillId="0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17" fillId="0" borderId="0" xfId="1" applyFont="1" applyBorder="1" applyAlignment="1">
      <alignment horizontal="center" vertical="center"/>
    </xf>
    <xf numFmtId="0" fontId="17" fillId="0" borderId="0" xfId="0" applyFont="1" applyBorder="1"/>
    <xf numFmtId="0" fontId="8" fillId="0" borderId="0" xfId="0" applyFont="1" applyBorder="1" applyAlignment="1"/>
    <xf numFmtId="4" fontId="8" fillId="0" borderId="0" xfId="0" applyNumberFormat="1" applyFont="1" applyBorder="1" applyAlignment="1"/>
    <xf numFmtId="0" fontId="39" fillId="0" borderId="0" xfId="5" applyFont="1" applyAlignment="1">
      <alignment vertical="center"/>
    </xf>
    <xf numFmtId="0" fontId="41" fillId="0" borderId="0" xfId="5" applyFont="1" applyAlignment="1">
      <alignment vertical="center"/>
    </xf>
    <xf numFmtId="0" fontId="40" fillId="0" borderId="0" xfId="5" applyFont="1" applyBorder="1" applyAlignment="1">
      <alignment vertical="center" wrapText="1"/>
    </xf>
    <xf numFmtId="0" fontId="40" fillId="0" borderId="0" xfId="5" applyFont="1" applyBorder="1" applyAlignment="1">
      <alignment vertical="center"/>
    </xf>
    <xf numFmtId="0" fontId="3" fillId="0" borderId="7" xfId="5" applyFont="1" applyBorder="1" applyAlignment="1">
      <alignment horizontal="center" vertical="center"/>
    </xf>
    <xf numFmtId="0" fontId="3" fillId="0" borderId="1" xfId="5" applyFont="1" applyBorder="1" applyAlignment="1">
      <alignment horizontal="centerContinuous" vertical="center" wrapText="1"/>
    </xf>
    <xf numFmtId="0" fontId="3" fillId="0" borderId="15" xfId="5" applyFont="1" applyBorder="1" applyAlignment="1">
      <alignment horizontal="centerContinuous" vertical="center" wrapText="1"/>
    </xf>
    <xf numFmtId="0" fontId="25" fillId="0" borderId="15" xfId="5" applyFont="1" applyBorder="1" applyAlignment="1">
      <alignment horizontal="centerContinuous" vertical="center" wrapText="1"/>
    </xf>
    <xf numFmtId="0" fontId="25" fillId="0" borderId="3" xfId="5" applyFont="1" applyBorder="1" applyAlignment="1">
      <alignment horizontal="centerContinuous" vertical="center" wrapText="1"/>
    </xf>
    <xf numFmtId="3" fontId="3" fillId="0" borderId="2" xfId="5" applyNumberFormat="1" applyFont="1" applyBorder="1" applyAlignment="1">
      <alignment horizontal="centerContinuous" vertical="center" wrapText="1"/>
    </xf>
    <xf numFmtId="0" fontId="3" fillId="0" borderId="0" xfId="5" applyFont="1" applyAlignment="1">
      <alignment vertical="center"/>
    </xf>
    <xf numFmtId="0" fontId="25" fillId="0" borderId="12" xfId="5" applyFont="1" applyBorder="1" applyAlignment="1">
      <alignment horizontal="center" vertical="top" wrapText="1"/>
    </xf>
    <xf numFmtId="0" fontId="25" fillId="0" borderId="10" xfId="5" applyFont="1" applyBorder="1" applyAlignment="1">
      <alignment horizontal="center" vertical="top" wrapText="1"/>
    </xf>
    <xf numFmtId="0" fontId="33" fillId="0" borderId="1" xfId="5" applyFont="1" applyBorder="1" applyAlignment="1">
      <alignment horizontal="center" vertical="center" wrapText="1"/>
    </xf>
    <xf numFmtId="0" fontId="33" fillId="0" borderId="15" xfId="5" applyFont="1" applyBorder="1" applyAlignment="1">
      <alignment horizontal="center" vertical="center" wrapText="1"/>
    </xf>
    <xf numFmtId="0" fontId="25" fillId="0" borderId="15" xfId="5" applyFont="1" applyBorder="1" applyAlignment="1">
      <alignment horizontal="center" vertical="center" wrapText="1"/>
    </xf>
    <xf numFmtId="3" fontId="25" fillId="0" borderId="1" xfId="5" applyNumberFormat="1" applyFont="1" applyBorder="1" applyAlignment="1">
      <alignment horizontal="center" vertical="center" wrapText="1"/>
    </xf>
    <xf numFmtId="0" fontId="25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/>
    </xf>
    <xf numFmtId="0" fontId="3" fillId="0" borderId="10" xfId="5" applyFont="1" applyBorder="1" applyAlignment="1">
      <alignment horizontal="center" vertical="center"/>
    </xf>
    <xf numFmtId="0" fontId="25" fillId="0" borderId="37" xfId="5" applyFont="1" applyBorder="1" applyAlignment="1">
      <alignment vertical="center"/>
    </xf>
    <xf numFmtId="0" fontId="25" fillId="0" borderId="3" xfId="5" applyFont="1" applyBorder="1" applyAlignment="1">
      <alignment vertical="center" wrapText="1"/>
    </xf>
    <xf numFmtId="0" fontId="25" fillId="0" borderId="3" xfId="5" applyFont="1" applyBorder="1" applyAlignment="1">
      <alignment horizontal="center" vertical="center" wrapText="1"/>
    </xf>
    <xf numFmtId="0" fontId="3" fillId="0" borderId="0" xfId="5" applyFont="1" applyBorder="1" applyAlignment="1">
      <alignment vertical="center"/>
    </xf>
    <xf numFmtId="3" fontId="25" fillId="0" borderId="3" xfId="5" applyNumberFormat="1" applyFont="1" applyBorder="1" applyAlignment="1">
      <alignment horizontal="center" vertical="center" wrapText="1"/>
    </xf>
    <xf numFmtId="0" fontId="25" fillId="0" borderId="1" xfId="5" applyFont="1" applyBorder="1" applyAlignment="1">
      <alignment vertical="center" wrapText="1"/>
    </xf>
    <xf numFmtId="3" fontId="3" fillId="0" borderId="0" xfId="5" applyNumberFormat="1" applyFont="1" applyAlignment="1">
      <alignment vertical="center"/>
    </xf>
    <xf numFmtId="0" fontId="6" fillId="0" borderId="1" xfId="5" applyFont="1" applyBorder="1" applyAlignment="1">
      <alignment horizontal="center" vertical="center" wrapText="1"/>
    </xf>
    <xf numFmtId="0" fontId="33" fillId="5" borderId="1" xfId="5" applyFont="1" applyFill="1" applyBorder="1" applyAlignment="1">
      <alignment horizontal="center" vertical="center" wrapText="1"/>
    </xf>
    <xf numFmtId="164" fontId="25" fillId="0" borderId="1" xfId="5" applyNumberFormat="1" applyFont="1" applyBorder="1" applyAlignment="1">
      <alignment horizontal="center" vertical="center" wrapText="1"/>
    </xf>
    <xf numFmtId="3" fontId="8" fillId="0" borderId="1" xfId="5" applyNumberFormat="1" applyFont="1" applyBorder="1" applyAlignment="1">
      <alignment horizontal="center" vertical="center" wrapText="1"/>
    </xf>
    <xf numFmtId="0" fontId="31" fillId="0" borderId="1" xfId="5" applyFont="1" applyBorder="1" applyAlignment="1">
      <alignment horizontal="center" vertical="center" wrapText="1"/>
    </xf>
    <xf numFmtId="0" fontId="33" fillId="2" borderId="1" xfId="5" applyFont="1" applyFill="1" applyBorder="1" applyAlignment="1">
      <alignment horizontal="center" vertical="center" wrapText="1"/>
    </xf>
    <xf numFmtId="3" fontId="25" fillId="2" borderId="1" xfId="5" applyNumberFormat="1" applyFont="1" applyFill="1" applyBorder="1" applyAlignment="1">
      <alignment horizontal="center" vertical="center" wrapText="1"/>
    </xf>
    <xf numFmtId="0" fontId="25" fillId="2" borderId="1" xfId="5" applyFont="1" applyFill="1" applyBorder="1" applyAlignment="1">
      <alignment horizontal="center" vertical="center" wrapText="1"/>
    </xf>
    <xf numFmtId="164" fontId="25" fillId="2" borderId="1" xfId="5" applyNumberFormat="1" applyFont="1" applyFill="1" applyBorder="1" applyAlignment="1">
      <alignment horizontal="center" vertical="center" wrapText="1"/>
    </xf>
    <xf numFmtId="3" fontId="3" fillId="2" borderId="0" xfId="5" applyNumberFormat="1" applyFont="1" applyFill="1" applyAlignment="1">
      <alignment vertical="center"/>
    </xf>
    <xf numFmtId="0" fontId="25" fillId="2" borderId="1" xfId="5" applyFont="1" applyFill="1" applyBorder="1" applyAlignment="1">
      <alignment vertical="center" wrapText="1"/>
    </xf>
    <xf numFmtId="3" fontId="8" fillId="2" borderId="1" xfId="5" applyNumberFormat="1" applyFont="1" applyFill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4" fontId="25" fillId="0" borderId="1" xfId="5" applyNumberFormat="1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 wrapText="1"/>
    </xf>
    <xf numFmtId="0" fontId="25" fillId="0" borderId="0" xfId="5" applyFont="1" applyBorder="1" applyAlignment="1">
      <alignment vertical="center" wrapText="1"/>
    </xf>
    <xf numFmtId="0" fontId="33" fillId="0" borderId="0" xfId="5" applyFont="1" applyBorder="1" applyAlignment="1">
      <alignment horizontal="center" vertical="center" wrapText="1"/>
    </xf>
    <xf numFmtId="164" fontId="25" fillId="0" borderId="0" xfId="5" applyNumberFormat="1" applyFont="1" applyBorder="1" applyAlignment="1">
      <alignment horizontal="center" vertical="center" wrapText="1"/>
    </xf>
    <xf numFmtId="3" fontId="25" fillId="0" borderId="0" xfId="5" applyNumberFormat="1" applyFont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36" fillId="0" borderId="15" xfId="5" applyFont="1" applyBorder="1" applyAlignment="1">
      <alignment vertical="center" wrapText="1"/>
    </xf>
    <xf numFmtId="0" fontId="37" fillId="0" borderId="2" xfId="5" applyFont="1" applyBorder="1" applyAlignment="1">
      <alignment horizontal="center" vertical="center" wrapText="1"/>
    </xf>
    <xf numFmtId="0" fontId="37" fillId="0" borderId="0" xfId="5" applyFont="1" applyBorder="1" applyAlignment="1">
      <alignment horizontal="center" vertical="center" wrapText="1"/>
    </xf>
    <xf numFmtId="0" fontId="38" fillId="0" borderId="0" xfId="5" applyFont="1" applyAlignment="1">
      <alignment vertical="center"/>
    </xf>
    <xf numFmtId="3" fontId="36" fillId="0" borderId="1" xfId="5" applyNumberFormat="1" applyFont="1" applyBorder="1" applyAlignment="1">
      <alignment horizontal="center" vertical="center" wrapText="1"/>
    </xf>
    <xf numFmtId="0" fontId="36" fillId="0" borderId="1" xfId="5" applyFont="1" applyBorder="1" applyAlignment="1">
      <alignment horizontal="center" vertical="center" wrapText="1"/>
    </xf>
    <xf numFmtId="0" fontId="33" fillId="0" borderId="0" xfId="5" applyFont="1" applyBorder="1" applyAlignment="1">
      <alignment vertical="center" wrapText="1"/>
    </xf>
    <xf numFmtId="0" fontId="8" fillId="0" borderId="0" xfId="5" applyFont="1" applyBorder="1" applyAlignment="1">
      <alignment horizontal="center" vertical="center" wrapText="1"/>
    </xf>
    <xf numFmtId="0" fontId="33" fillId="0" borderId="0" xfId="5" applyFont="1" applyAlignment="1">
      <alignment vertical="center"/>
    </xf>
    <xf numFmtId="0" fontId="36" fillId="0" borderId="0" xfId="5" applyFont="1" applyBorder="1" applyAlignment="1">
      <alignment vertical="center"/>
    </xf>
    <xf numFmtId="0" fontId="25" fillId="0" borderId="0" xfId="5" applyFont="1" applyBorder="1" applyAlignment="1">
      <alignment vertical="center"/>
    </xf>
    <xf numFmtId="0" fontId="25" fillId="0" borderId="0" xfId="5" applyFont="1" applyBorder="1" applyAlignment="1">
      <alignment horizontal="center" vertical="center"/>
    </xf>
    <xf numFmtId="3" fontId="25" fillId="0" borderId="0" xfId="5" applyNumberFormat="1" applyFont="1" applyBorder="1" applyAlignment="1">
      <alignment vertical="center" wrapText="1"/>
    </xf>
    <xf numFmtId="0" fontId="35" fillId="0" borderId="0" xfId="5" applyFont="1" applyBorder="1" applyAlignment="1">
      <alignment vertical="center" wrapText="1"/>
    </xf>
    <xf numFmtId="0" fontId="3" fillId="0" borderId="0" xfId="5" applyFont="1" applyBorder="1" applyAlignment="1">
      <alignment vertical="center" wrapText="1"/>
    </xf>
    <xf numFmtId="3" fontId="34" fillId="0" borderId="0" xfId="5" applyNumberFormat="1" applyFont="1" applyBorder="1" applyAlignment="1">
      <alignment vertical="center"/>
    </xf>
    <xf numFmtId="0" fontId="34" fillId="0" borderId="0" xfId="5" applyFont="1" applyBorder="1" applyAlignment="1">
      <alignment vertical="center"/>
    </xf>
    <xf numFmtId="0" fontId="25" fillId="0" borderId="0" xfId="5" applyFont="1" applyFill="1" applyBorder="1" applyAlignment="1">
      <alignment vertical="center" wrapText="1"/>
    </xf>
    <xf numFmtId="0" fontId="33" fillId="0" borderId="0" xfId="5" applyFont="1" applyBorder="1" applyAlignment="1">
      <alignment vertical="center"/>
    </xf>
    <xf numFmtId="3" fontId="3" fillId="0" borderId="0" xfId="5" applyNumberFormat="1" applyFont="1" applyBorder="1" applyAlignment="1">
      <alignment vertical="center"/>
    </xf>
    <xf numFmtId="0" fontId="25" fillId="0" borderId="0" xfId="5" applyFont="1" applyFill="1" applyBorder="1" applyAlignment="1">
      <alignment horizontal="center" vertical="center" wrapText="1"/>
    </xf>
    <xf numFmtId="0" fontId="8" fillId="0" borderId="20" xfId="6" applyFont="1" applyBorder="1" applyAlignment="1">
      <alignment vertical="center" wrapText="1"/>
    </xf>
    <xf numFmtId="0" fontId="8" fillId="0" borderId="23" xfId="6" applyFont="1" applyBorder="1" applyAlignment="1">
      <alignment vertical="center" wrapText="1"/>
    </xf>
    <xf numFmtId="0" fontId="27" fillId="0" borderId="0" xfId="6" applyFont="1" applyFill="1"/>
    <xf numFmtId="0" fontId="13" fillId="0" borderId="1" xfId="6" applyBorder="1" applyAlignment="1">
      <alignment horizontal="center"/>
    </xf>
    <xf numFmtId="0" fontId="13" fillId="0" borderId="1" xfId="6" applyFont="1" applyBorder="1" applyAlignment="1">
      <alignment horizontal="center"/>
    </xf>
    <xf numFmtId="0" fontId="13" fillId="0" borderId="0" xfId="6"/>
    <xf numFmtId="0" fontId="8" fillId="0" borderId="21" xfId="6" applyFont="1" applyBorder="1" applyAlignment="1">
      <alignment vertical="center" wrapText="1"/>
    </xf>
    <xf numFmtId="0" fontId="8" fillId="0" borderId="24" xfId="6" applyFont="1" applyBorder="1" applyAlignment="1">
      <alignment vertical="center" wrapText="1"/>
    </xf>
    <xf numFmtId="0" fontId="8" fillId="0" borderId="27" xfId="6" applyFont="1" applyBorder="1" applyAlignment="1">
      <alignment vertical="center" wrapText="1"/>
    </xf>
    <xf numFmtId="0" fontId="8" fillId="2" borderId="27" xfId="6" applyFont="1" applyFill="1" applyBorder="1" applyAlignment="1">
      <alignment vertical="center" wrapText="1"/>
    </xf>
    <xf numFmtId="0" fontId="27" fillId="0" borderId="0" xfId="6" applyFont="1" applyFill="1" applyAlignment="1">
      <alignment horizontal="center"/>
    </xf>
    <xf numFmtId="0" fontId="8" fillId="0" borderId="24" xfId="6" applyFont="1" applyFill="1" applyBorder="1" applyAlignment="1">
      <alignment vertical="center" wrapText="1"/>
    </xf>
    <xf numFmtId="0" fontId="8" fillId="0" borderId="28" xfId="6" applyFont="1" applyBorder="1" applyAlignment="1">
      <alignment vertical="center" wrapText="1"/>
    </xf>
    <xf numFmtId="0" fontId="8" fillId="0" borderId="29" xfId="6" applyFont="1" applyBorder="1" applyAlignment="1">
      <alignment vertical="center" wrapText="1"/>
    </xf>
    <xf numFmtId="0" fontId="8" fillId="0" borderId="25" xfId="6" applyFont="1" applyBorder="1" applyAlignment="1">
      <alignment vertical="center" wrapText="1"/>
    </xf>
    <xf numFmtId="0" fontId="7" fillId="0" borderId="0" xfId="0" applyFont="1" applyAlignment="1">
      <alignment horizontal="centerContinuous" vertical="center" wrapText="1"/>
    </xf>
    <xf numFmtId="4" fontId="8" fillId="0" borderId="0" xfId="0" applyNumberFormat="1" applyFont="1" applyAlignment="1">
      <alignment horizontal="centerContinuous" vertical="center" wrapText="1"/>
    </xf>
    <xf numFmtId="0" fontId="24" fillId="0" borderId="0" xfId="2" applyFont="1" applyFill="1" applyAlignment="1">
      <alignment horizontal="centerContinuous" vertical="center" wrapText="1"/>
    </xf>
    <xf numFmtId="0" fontId="23" fillId="0" borderId="0" xfId="2" applyFont="1" applyAlignment="1">
      <alignment horizontal="centerContinuous" vertical="center" wrapText="1"/>
    </xf>
    <xf numFmtId="0" fontId="20" fillId="0" borderId="0" xfId="2" applyFont="1" applyAlignment="1">
      <alignment horizontal="centerContinuous" vertical="center" wrapText="1"/>
    </xf>
    <xf numFmtId="0" fontId="8" fillId="0" borderId="3" xfId="0" applyFont="1" applyBorder="1" applyAlignment="1">
      <alignment horizontal="centerContinuous" vertical="center" wrapText="1"/>
    </xf>
    <xf numFmtId="0" fontId="45" fillId="0" borderId="3" xfId="0" applyFont="1" applyBorder="1" applyAlignment="1">
      <alignment horizontal="centerContinuous" vertical="center" wrapText="1"/>
    </xf>
    <xf numFmtId="0" fontId="45" fillId="0" borderId="3" xfId="0" applyFont="1" applyFill="1" applyBorder="1" applyAlignment="1">
      <alignment horizontal="centerContinuous" vertical="center" wrapText="1"/>
    </xf>
    <xf numFmtId="4" fontId="8" fillId="0" borderId="13" xfId="0" applyNumberFormat="1" applyFont="1" applyBorder="1" applyAlignment="1">
      <alignment horizontal="centerContinuous" vertical="center" wrapText="1"/>
    </xf>
    <xf numFmtId="0" fontId="7" fillId="0" borderId="0" xfId="0" applyFont="1" applyFill="1" applyAlignment="1">
      <alignment horizontal="right" vertical="center"/>
    </xf>
    <xf numFmtId="0" fontId="26" fillId="4" borderId="0" xfId="2" applyFont="1" applyFill="1" applyBorder="1" applyAlignment="1">
      <alignment horizontal="right" vertical="center"/>
    </xf>
    <xf numFmtId="0" fontId="26" fillId="4" borderId="0" xfId="2" applyFont="1" applyFill="1" applyBorder="1" applyAlignment="1">
      <alignment vertical="center"/>
    </xf>
    <xf numFmtId="0" fontId="21" fillId="4" borderId="0" xfId="2" applyFont="1" applyFill="1" applyBorder="1" applyAlignment="1">
      <alignment vertical="center"/>
    </xf>
    <xf numFmtId="4" fontId="21" fillId="4" borderId="0" xfId="2" applyNumberFormat="1" applyFont="1" applyFill="1" applyBorder="1" applyAlignment="1">
      <alignment vertical="center"/>
    </xf>
    <xf numFmtId="4" fontId="26" fillId="4" borderId="0" xfId="2" applyNumberFormat="1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horizontal="center" vertical="center"/>
    </xf>
    <xf numFmtId="4" fontId="30" fillId="0" borderId="1" xfId="0" applyNumberFormat="1" applyFont="1" applyFill="1" applyBorder="1" applyAlignment="1">
      <alignment horizontal="center" vertical="center"/>
    </xf>
    <xf numFmtId="4" fontId="20" fillId="0" borderId="1" xfId="2" applyNumberFormat="1" applyFont="1" applyFill="1" applyBorder="1" applyAlignment="1">
      <alignment vertical="center"/>
    </xf>
    <xf numFmtId="0" fontId="23" fillId="0" borderId="1" xfId="2" applyFont="1" applyFill="1" applyBorder="1" applyAlignment="1">
      <alignment vertical="center"/>
    </xf>
    <xf numFmtId="0" fontId="26" fillId="0" borderId="16" xfId="2" applyFont="1" applyFill="1" applyBorder="1" applyAlignment="1">
      <alignment horizontal="right" vertical="center"/>
    </xf>
    <xf numFmtId="0" fontId="26" fillId="0" borderId="17" xfId="2" applyFont="1" applyFill="1" applyBorder="1" applyAlignment="1">
      <alignment vertical="center"/>
    </xf>
    <xf numFmtId="0" fontId="21" fillId="0" borderId="17" xfId="2" applyFont="1" applyFill="1" applyBorder="1" applyAlignment="1">
      <alignment vertical="center"/>
    </xf>
    <xf numFmtId="4" fontId="21" fillId="0" borderId="17" xfId="2" applyNumberFormat="1" applyFont="1" applyFill="1" applyBorder="1" applyAlignment="1">
      <alignment vertical="center"/>
    </xf>
    <xf numFmtId="4" fontId="26" fillId="0" borderId="19" xfId="2" applyNumberFormat="1" applyFont="1" applyFill="1" applyBorder="1" applyAlignment="1">
      <alignment vertical="center"/>
    </xf>
    <xf numFmtId="4" fontId="3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45" fillId="0" borderId="13" xfId="0" applyFont="1" applyBorder="1" applyAlignment="1">
      <alignment horizontal="centerContinuous" vertical="center" wrapText="1"/>
    </xf>
    <xf numFmtId="0" fontId="45" fillId="0" borderId="13" xfId="0" applyFont="1" applyFill="1" applyBorder="1" applyAlignment="1">
      <alignment horizontal="centerContinuous" vertical="center" wrapText="1"/>
    </xf>
    <xf numFmtId="0" fontId="8" fillId="0" borderId="13" xfId="0" applyFont="1" applyBorder="1" applyAlignment="1">
      <alignment horizontal="centerContinuous" vertical="center" wrapText="1"/>
    </xf>
    <xf numFmtId="0" fontId="7" fillId="0" borderId="38" xfId="0" applyFont="1" applyFill="1" applyBorder="1" applyAlignment="1">
      <alignment vertical="center"/>
    </xf>
    <xf numFmtId="0" fontId="7" fillId="0" borderId="39" xfId="0" applyFont="1" applyFill="1" applyBorder="1" applyAlignment="1">
      <alignment vertical="center"/>
    </xf>
    <xf numFmtId="0" fontId="7" fillId="0" borderId="39" xfId="0" applyNumberFormat="1" applyFont="1" applyFill="1" applyBorder="1" applyAlignment="1">
      <alignment vertical="center"/>
    </xf>
    <xf numFmtId="4" fontId="7" fillId="0" borderId="39" xfId="0" applyNumberFormat="1" applyFont="1" applyFill="1" applyBorder="1" applyAlignment="1">
      <alignment vertical="center"/>
    </xf>
    <xf numFmtId="4" fontId="7" fillId="0" borderId="40" xfId="0" applyNumberFormat="1" applyFont="1" applyBorder="1" applyAlignment="1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8" fillId="0" borderId="13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 vertical="center"/>
    </xf>
    <xf numFmtId="0" fontId="8" fillId="0" borderId="29" xfId="6" applyFont="1" applyBorder="1" applyAlignment="1">
      <alignment vertical="center" wrapText="1"/>
    </xf>
    <xf numFmtId="0" fontId="8" fillId="0" borderId="21" xfId="6" applyFont="1" applyBorder="1" applyAlignment="1">
      <alignment vertical="center" wrapText="1"/>
    </xf>
    <xf numFmtId="0" fontId="8" fillId="0" borderId="29" xfId="6" applyFont="1" applyBorder="1" applyAlignment="1">
      <alignment horizontal="center" vertical="center" wrapText="1"/>
    </xf>
    <xf numFmtId="0" fontId="8" fillId="0" borderId="26" xfId="6" applyFont="1" applyBorder="1" applyAlignment="1">
      <alignment horizontal="center" vertical="center" wrapText="1"/>
    </xf>
    <xf numFmtId="0" fontId="8" fillId="0" borderId="21" xfId="6" applyFont="1" applyBorder="1" applyAlignment="1">
      <alignment horizontal="center" vertical="center" wrapText="1"/>
    </xf>
    <xf numFmtId="0" fontId="8" fillId="0" borderId="25" xfId="6" applyFont="1" applyBorder="1" applyAlignment="1">
      <alignment horizontal="center" vertical="center" wrapText="1"/>
    </xf>
    <xf numFmtId="0" fontId="7" fillId="0" borderId="30" xfId="6" applyFont="1" applyBorder="1" applyAlignment="1">
      <alignment horizontal="left" vertical="center" wrapText="1" indent="14"/>
    </xf>
    <xf numFmtId="0" fontId="7" fillId="0" borderId="17" xfId="6" applyFont="1" applyBorder="1" applyAlignment="1">
      <alignment horizontal="left" vertical="center" wrapText="1" indent="14"/>
    </xf>
    <xf numFmtId="0" fontId="7" fillId="0" borderId="31" xfId="6" applyFont="1" applyBorder="1" applyAlignment="1">
      <alignment horizontal="left" vertical="center" wrapText="1" indent="14"/>
    </xf>
    <xf numFmtId="0" fontId="8" fillId="0" borderId="20" xfId="6" applyFont="1" applyBorder="1" applyAlignment="1">
      <alignment horizontal="center" vertical="center" wrapText="1"/>
    </xf>
    <xf numFmtId="0" fontId="7" fillId="0" borderId="30" xfId="6" applyFont="1" applyBorder="1" applyAlignment="1">
      <alignment horizontal="left" vertical="center" wrapText="1" indent="13"/>
    </xf>
    <xf numFmtId="0" fontId="7" fillId="0" borderId="17" xfId="6" applyFont="1" applyBorder="1" applyAlignment="1">
      <alignment horizontal="left" vertical="center" wrapText="1" indent="13"/>
    </xf>
    <xf numFmtId="0" fontId="7" fillId="0" borderId="18" xfId="6" applyFont="1" applyBorder="1" applyAlignment="1">
      <alignment horizontal="left" vertical="center" wrapText="1" indent="13"/>
    </xf>
    <xf numFmtId="0" fontId="8" fillId="0" borderId="29" xfId="6" applyFont="1" applyFill="1" applyBorder="1" applyAlignment="1">
      <alignment vertical="center" wrapText="1"/>
    </xf>
    <xf numFmtId="0" fontId="8" fillId="0" borderId="25" xfId="6" applyFont="1" applyFill="1" applyBorder="1" applyAlignment="1">
      <alignment vertical="center" wrapText="1"/>
    </xf>
    <xf numFmtId="0" fontId="8" fillId="0" borderId="25" xfId="6" applyFont="1" applyBorder="1" applyAlignment="1">
      <alignment vertical="center" wrapText="1"/>
    </xf>
    <xf numFmtId="0" fontId="7" fillId="0" borderId="32" xfId="6" applyFont="1" applyBorder="1" applyAlignment="1">
      <alignment horizontal="left" vertical="center" wrapText="1" indent="14"/>
    </xf>
    <xf numFmtId="0" fontId="7" fillId="0" borderId="33" xfId="6" applyFont="1" applyBorder="1" applyAlignment="1">
      <alignment horizontal="left" vertical="center" wrapText="1" indent="14"/>
    </xf>
    <xf numFmtId="0" fontId="7" fillId="0" borderId="22" xfId="6" applyFont="1" applyBorder="1" applyAlignment="1">
      <alignment horizontal="left" vertical="center" wrapText="1" indent="14"/>
    </xf>
    <xf numFmtId="0" fontId="8" fillId="0" borderId="20" xfId="6" applyFont="1" applyBorder="1" applyAlignment="1">
      <alignment vertical="center" wrapText="1"/>
    </xf>
    <xf numFmtId="0" fontId="7" fillId="0" borderId="31" xfId="6" applyFont="1" applyBorder="1" applyAlignment="1">
      <alignment horizontal="left" vertical="center" wrapText="1" indent="13"/>
    </xf>
    <xf numFmtId="0" fontId="7" fillId="0" borderId="32" xfId="6" applyFont="1" applyBorder="1" applyAlignment="1">
      <alignment horizontal="left" vertical="center" wrapText="1" indent="13"/>
    </xf>
    <xf numFmtId="0" fontId="7" fillId="0" borderId="33" xfId="6" applyFont="1" applyBorder="1" applyAlignment="1">
      <alignment horizontal="left" vertical="center" wrapText="1" indent="13"/>
    </xf>
    <xf numFmtId="0" fontId="7" fillId="0" borderId="22" xfId="6" applyFont="1" applyBorder="1" applyAlignment="1">
      <alignment horizontal="left" vertical="center" wrapText="1" indent="13"/>
    </xf>
    <xf numFmtId="0" fontId="7" fillId="0" borderId="34" xfId="6" applyFont="1" applyBorder="1" applyAlignment="1">
      <alignment horizontal="left" vertical="center" wrapText="1" indent="14"/>
    </xf>
    <xf numFmtId="0" fontId="7" fillId="0" borderId="35" xfId="6" applyFont="1" applyBorder="1" applyAlignment="1">
      <alignment horizontal="left" vertical="center" wrapText="1" indent="14"/>
    </xf>
    <xf numFmtId="0" fontId="7" fillId="0" borderId="36" xfId="6" applyFont="1" applyBorder="1" applyAlignment="1">
      <alignment horizontal="left" vertical="center" wrapText="1" indent="14"/>
    </xf>
  </cellXfs>
  <cellStyles count="7">
    <cellStyle name="Normal" xfId="0" builtinId="0"/>
    <cellStyle name="Normal 2" xfId="1"/>
    <cellStyle name="Normal 2 2" xfId="3"/>
    <cellStyle name="Normal 3" xfId="2"/>
    <cellStyle name="Normal 4" xfId="4"/>
    <cellStyle name="Normal 4 2" xfId="5"/>
    <cellStyle name="Normal 5" xfId="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view="pageBreakPreview" topLeftCell="A16" zoomScale="85" zoomScaleNormal="85" zoomScaleSheetLayoutView="85" workbookViewId="0">
      <selection activeCell="F33" sqref="F33"/>
    </sheetView>
  </sheetViews>
  <sheetFormatPr defaultColWidth="8.85546875" defaultRowHeight="12.75" customHeight="1" x14ac:dyDescent="0.2"/>
  <cols>
    <col min="1" max="1" width="3" style="95" bestFit="1" customWidth="1"/>
    <col min="2" max="2" width="42.28515625" style="95" bestFit="1" customWidth="1"/>
    <col min="3" max="3" width="23.7109375" style="95" customWidth="1"/>
    <col min="4" max="4" width="28.28515625" style="145" customWidth="1"/>
    <col min="5" max="16384" width="8.85546875" style="95"/>
  </cols>
  <sheetData>
    <row r="1" spans="1:4" x14ac:dyDescent="0.2">
      <c r="A1" s="93"/>
      <c r="B1" s="93"/>
      <c r="C1" s="94"/>
      <c r="D1" s="96"/>
    </row>
    <row r="2" spans="1:4" x14ac:dyDescent="0.2">
      <c r="A2" s="93"/>
      <c r="B2" s="93"/>
      <c r="C2" s="94"/>
      <c r="D2" s="96"/>
    </row>
    <row r="3" spans="1:4" x14ac:dyDescent="0.2">
      <c r="A3" s="93"/>
      <c r="B3" s="93"/>
      <c r="C3" s="94"/>
      <c r="D3" s="96"/>
    </row>
    <row r="4" spans="1:4" x14ac:dyDescent="0.2">
      <c r="A4" s="93"/>
      <c r="B4" s="93"/>
      <c r="C4" s="94"/>
      <c r="D4" s="96"/>
    </row>
    <row r="5" spans="1:4" x14ac:dyDescent="0.2">
      <c r="A5" s="93"/>
      <c r="B5" s="93"/>
      <c r="C5" s="94"/>
      <c r="D5" s="96"/>
    </row>
    <row r="6" spans="1:4" x14ac:dyDescent="0.2">
      <c r="A6" s="93"/>
      <c r="B6" s="93"/>
      <c r="C6" s="94"/>
      <c r="D6" s="96"/>
    </row>
    <row r="7" spans="1:4" ht="20.25" x14ac:dyDescent="0.2">
      <c r="A7" s="56"/>
      <c r="B7" s="57" t="s">
        <v>127</v>
      </c>
      <c r="C7" s="58"/>
      <c r="D7" s="96"/>
    </row>
    <row r="8" spans="1:4" s="100" customFormat="1" ht="15.75" x14ac:dyDescent="0.25">
      <c r="A8" s="97"/>
      <c r="B8" s="98" t="s">
        <v>160</v>
      </c>
      <c r="C8" s="99"/>
      <c r="D8" s="101"/>
    </row>
    <row r="9" spans="1:4" s="100" customFormat="1" ht="15.75" x14ac:dyDescent="0.25">
      <c r="A9" s="79"/>
      <c r="B9" s="80"/>
      <c r="C9" s="81"/>
      <c r="D9" s="101"/>
    </row>
    <row r="10" spans="1:4" s="100" customFormat="1" ht="31.5" x14ac:dyDescent="0.25">
      <c r="A10" s="82" t="s">
        <v>3</v>
      </c>
      <c r="B10" s="82" t="s">
        <v>0</v>
      </c>
      <c r="C10" s="83" t="s">
        <v>128</v>
      </c>
      <c r="D10" s="204"/>
    </row>
    <row r="11" spans="1:4" s="100" customFormat="1" ht="15.75" x14ac:dyDescent="0.25">
      <c r="A11" s="84">
        <v>1</v>
      </c>
      <c r="B11" s="85" t="s">
        <v>418</v>
      </c>
      <c r="C11" s="86"/>
      <c r="D11" s="190"/>
    </row>
    <row r="12" spans="1:4" s="100" customFormat="1" ht="15.75" x14ac:dyDescent="0.25">
      <c r="A12" s="84">
        <v>2</v>
      </c>
      <c r="B12" s="85" t="s">
        <v>425</v>
      </c>
      <c r="C12" s="86"/>
      <c r="D12" s="190"/>
    </row>
    <row r="13" spans="1:4" s="100" customFormat="1" ht="15.75" x14ac:dyDescent="0.25">
      <c r="A13" s="84">
        <v>3</v>
      </c>
      <c r="B13" s="85" t="s">
        <v>426</v>
      </c>
      <c r="C13" s="86"/>
      <c r="D13" s="190"/>
    </row>
    <row r="14" spans="1:4" s="100" customFormat="1" ht="15.75" x14ac:dyDescent="0.25">
      <c r="A14" s="84">
        <v>4</v>
      </c>
      <c r="B14" s="85" t="s">
        <v>419</v>
      </c>
      <c r="C14" s="86"/>
      <c r="D14" s="190"/>
    </row>
    <row r="15" spans="1:4" s="100" customFormat="1" ht="15.75" x14ac:dyDescent="0.25">
      <c r="A15" s="84">
        <v>5</v>
      </c>
      <c r="B15" s="85" t="s">
        <v>420</v>
      </c>
      <c r="C15" s="86"/>
      <c r="D15" s="190"/>
    </row>
    <row r="16" spans="1:4" s="100" customFormat="1" ht="15.75" x14ac:dyDescent="0.25">
      <c r="A16" s="84">
        <v>6</v>
      </c>
      <c r="B16" s="85" t="s">
        <v>421</v>
      </c>
      <c r="C16" s="86"/>
      <c r="D16" s="190"/>
    </row>
    <row r="17" spans="1:4" s="100" customFormat="1" ht="15.75" x14ac:dyDescent="0.25">
      <c r="A17" s="84">
        <v>7</v>
      </c>
      <c r="B17" s="85" t="s">
        <v>422</v>
      </c>
      <c r="C17" s="86"/>
      <c r="D17" s="190"/>
    </row>
    <row r="18" spans="1:4" s="100" customFormat="1" ht="15.75" x14ac:dyDescent="0.25">
      <c r="A18" s="84">
        <v>8</v>
      </c>
      <c r="B18" s="85" t="s">
        <v>423</v>
      </c>
      <c r="C18" s="86"/>
      <c r="D18" s="190"/>
    </row>
    <row r="19" spans="1:4" s="100" customFormat="1" ht="15.75" x14ac:dyDescent="0.25">
      <c r="A19" s="84">
        <v>9</v>
      </c>
      <c r="B19" s="85" t="s">
        <v>424</v>
      </c>
      <c r="C19" s="86"/>
      <c r="D19" s="190"/>
    </row>
    <row r="20" spans="1:4" s="100" customFormat="1" ht="15.75" x14ac:dyDescent="0.25">
      <c r="A20" s="84">
        <v>10</v>
      </c>
      <c r="B20" s="85" t="s">
        <v>427</v>
      </c>
      <c r="C20" s="86"/>
      <c r="D20" s="190"/>
    </row>
    <row r="21" spans="1:4" s="100" customFormat="1" ht="15.75" x14ac:dyDescent="0.25">
      <c r="A21" s="84">
        <v>11</v>
      </c>
      <c r="B21" s="85" t="s">
        <v>428</v>
      </c>
      <c r="C21" s="86"/>
      <c r="D21" s="190"/>
    </row>
    <row r="22" spans="1:4" s="100" customFormat="1" ht="15.75" x14ac:dyDescent="0.25">
      <c r="A22" s="84">
        <v>13</v>
      </c>
      <c r="B22" s="85" t="s">
        <v>429</v>
      </c>
      <c r="C22" s="86"/>
      <c r="D22" s="190"/>
    </row>
    <row r="23" spans="1:4" s="100" customFormat="1" ht="15.75" x14ac:dyDescent="0.25">
      <c r="A23" s="84">
        <v>14</v>
      </c>
      <c r="B23" s="85" t="s">
        <v>430</v>
      </c>
      <c r="C23" s="86"/>
      <c r="D23" s="190"/>
    </row>
    <row r="24" spans="1:4" s="100" customFormat="1" ht="15.75" x14ac:dyDescent="0.25">
      <c r="A24" s="84">
        <v>15</v>
      </c>
      <c r="B24" s="85" t="s">
        <v>431</v>
      </c>
      <c r="C24" s="86"/>
      <c r="D24" s="190"/>
    </row>
    <row r="25" spans="1:4" s="100" customFormat="1" ht="15.75" x14ac:dyDescent="0.25">
      <c r="A25" s="84">
        <v>16</v>
      </c>
      <c r="B25" s="85" t="s">
        <v>432</v>
      </c>
      <c r="C25" s="86"/>
      <c r="D25" s="190"/>
    </row>
    <row r="26" spans="1:4" s="100" customFormat="1" ht="15.75" x14ac:dyDescent="0.25">
      <c r="A26" s="84">
        <v>17</v>
      </c>
      <c r="B26" s="85" t="s">
        <v>433</v>
      </c>
      <c r="C26" s="86"/>
      <c r="D26" s="190"/>
    </row>
    <row r="27" spans="1:4" s="100" customFormat="1" ht="15.75" x14ac:dyDescent="0.25">
      <c r="A27" s="84">
        <v>18</v>
      </c>
      <c r="B27" s="85" t="s">
        <v>434</v>
      </c>
      <c r="C27" s="86"/>
      <c r="D27" s="190"/>
    </row>
    <row r="28" spans="1:4" s="100" customFormat="1" ht="15.75" x14ac:dyDescent="0.25">
      <c r="A28" s="84">
        <v>19</v>
      </c>
      <c r="B28" s="85" t="s">
        <v>435</v>
      </c>
      <c r="C28" s="86"/>
      <c r="D28" s="190"/>
    </row>
    <row r="29" spans="1:4" s="100" customFormat="1" ht="15.75" x14ac:dyDescent="0.25">
      <c r="A29" s="84">
        <v>20</v>
      </c>
      <c r="B29" s="85" t="s">
        <v>436</v>
      </c>
      <c r="C29" s="92"/>
      <c r="D29" s="205"/>
    </row>
    <row r="30" spans="1:4" s="100" customFormat="1" ht="15.75" x14ac:dyDescent="0.25">
      <c r="B30" s="88" t="s">
        <v>171</v>
      </c>
      <c r="C30" s="89">
        <f>SUM(C11:C29)</f>
        <v>0</v>
      </c>
      <c r="D30" s="190"/>
    </row>
    <row r="31" spans="1:4" s="100" customFormat="1" ht="15.75" x14ac:dyDescent="0.25">
      <c r="B31" s="147"/>
      <c r="C31" s="148"/>
      <c r="D31" s="150"/>
    </row>
    <row r="32" spans="1:4" s="100" customFormat="1" ht="15.75" x14ac:dyDescent="0.25">
      <c r="A32" s="87"/>
      <c r="D32" s="150"/>
    </row>
    <row r="33" spans="1:4" s="100" customFormat="1" ht="15.75" x14ac:dyDescent="0.25">
      <c r="A33" s="87"/>
      <c r="B33" s="88" t="s">
        <v>112</v>
      </c>
      <c r="C33" s="89">
        <f>SUM(C30:C32)</f>
        <v>0</v>
      </c>
      <c r="D33" s="205"/>
    </row>
    <row r="34" spans="1:4" s="100" customFormat="1" ht="15.75" x14ac:dyDescent="0.25">
      <c r="A34" s="90"/>
      <c r="D34" s="190"/>
    </row>
    <row r="35" spans="1:4" ht="15.75" x14ac:dyDescent="0.2">
      <c r="A35" s="87"/>
      <c r="B35" s="91" t="s">
        <v>156</v>
      </c>
      <c r="C35" s="92">
        <f>C33*5%</f>
        <v>0</v>
      </c>
      <c r="D35" s="150"/>
    </row>
    <row r="36" spans="1:4" ht="15.75" x14ac:dyDescent="0.2">
      <c r="A36" s="55"/>
      <c r="B36" s="88" t="s">
        <v>112</v>
      </c>
      <c r="C36" s="89">
        <f>SUM(C33,C35)</f>
        <v>0</v>
      </c>
      <c r="D36" s="190"/>
    </row>
    <row r="37" spans="1:4" s="102" customFormat="1" ht="12.75" customHeight="1" x14ac:dyDescent="0.2">
      <c r="A37" s="55"/>
      <c r="B37" s="91" t="s">
        <v>129</v>
      </c>
      <c r="C37" s="92">
        <f>C36*20%</f>
        <v>0</v>
      </c>
      <c r="D37" s="150"/>
    </row>
    <row r="38" spans="1:4" s="102" customFormat="1" ht="12.75" customHeight="1" x14ac:dyDescent="0.2">
      <c r="B38" s="88" t="s">
        <v>130</v>
      </c>
      <c r="C38" s="149">
        <f>ROUNDDOWN(SUM(C36,C37),2)</f>
        <v>0</v>
      </c>
      <c r="D38" s="207"/>
    </row>
    <row r="39" spans="1:4" s="102" customFormat="1" ht="12.75" customHeight="1" x14ac:dyDescent="0.2">
      <c r="D39" s="206"/>
    </row>
    <row r="40" spans="1:4" s="102" customFormat="1" ht="12.75" customHeight="1" x14ac:dyDescent="0.2">
      <c r="D40" s="145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view="pageBreakPreview" topLeftCell="A7" zoomScaleNormal="100" zoomScaleSheetLayoutView="100" workbookViewId="0">
      <selection activeCell="E10" sqref="E10:F12"/>
    </sheetView>
  </sheetViews>
  <sheetFormatPr defaultColWidth="8.85546875" defaultRowHeight="16.5" x14ac:dyDescent="0.3"/>
  <cols>
    <col min="1" max="1" width="3" style="110" bestFit="1" customWidth="1"/>
    <col min="2" max="2" width="59" style="110" customWidth="1"/>
    <col min="3" max="3" width="8.5703125" style="110" bestFit="1" customWidth="1"/>
    <col min="4" max="4" width="10.42578125" style="117" bestFit="1" customWidth="1"/>
    <col min="5" max="5" width="6.85546875" style="117" bestFit="1" customWidth="1"/>
    <col min="6" max="6" width="11" style="110" bestFit="1" customWidth="1"/>
    <col min="7" max="7" width="9" style="195" bestFit="1" customWidth="1"/>
    <col min="8" max="9" width="8.85546875" style="195"/>
    <col min="10" max="12" width="9" style="195" bestFit="1" customWidth="1"/>
    <col min="13" max="16384" width="8.85546875" style="193"/>
  </cols>
  <sheetData>
    <row r="1" spans="1:12" ht="20.25" x14ac:dyDescent="0.3">
      <c r="B1" s="294" t="s">
        <v>172</v>
      </c>
      <c r="C1" s="295"/>
      <c r="D1" s="296"/>
      <c r="E1" s="296"/>
      <c r="F1" s="295"/>
    </row>
    <row r="2" spans="1:12" ht="25.5" x14ac:dyDescent="0.3">
      <c r="A2" s="103" t="s">
        <v>3</v>
      </c>
      <c r="B2" s="103" t="s">
        <v>165</v>
      </c>
      <c r="C2" s="103" t="s">
        <v>166</v>
      </c>
      <c r="D2" s="103" t="s">
        <v>167</v>
      </c>
      <c r="E2" s="104" t="s">
        <v>168</v>
      </c>
      <c r="F2" s="105" t="s">
        <v>169</v>
      </c>
    </row>
    <row r="3" spans="1:12" ht="18" x14ac:dyDescent="0.3">
      <c r="A3" s="298"/>
      <c r="B3" s="299"/>
      <c r="C3" s="297"/>
      <c r="D3" s="168"/>
      <c r="E3" s="187"/>
      <c r="F3" s="300"/>
    </row>
    <row r="4" spans="1:12" x14ac:dyDescent="0.3">
      <c r="B4" s="114" t="s">
        <v>173</v>
      </c>
      <c r="C4" s="111"/>
      <c r="D4" s="112"/>
      <c r="E4" s="113"/>
      <c r="F4" s="115"/>
    </row>
    <row r="5" spans="1:12" s="194" customFormat="1" x14ac:dyDescent="0.3">
      <c r="A5" s="109">
        <v>1</v>
      </c>
      <c r="B5" s="109" t="s">
        <v>131</v>
      </c>
      <c r="C5" s="59" t="s">
        <v>132</v>
      </c>
      <c r="D5" s="76">
        <f>2.5*4</f>
        <v>10</v>
      </c>
      <c r="E5" s="192"/>
      <c r="F5" s="118"/>
      <c r="G5" s="196"/>
      <c r="H5" s="196"/>
      <c r="I5" s="196"/>
      <c r="J5" s="196"/>
      <c r="K5" s="196"/>
      <c r="L5" s="196"/>
    </row>
    <row r="6" spans="1:12" s="194" customFormat="1" x14ac:dyDescent="0.3">
      <c r="A6" s="109">
        <f>A5+1</f>
        <v>2</v>
      </c>
      <c r="B6" s="109" t="s">
        <v>133</v>
      </c>
      <c r="C6" s="18" t="s">
        <v>183</v>
      </c>
      <c r="D6" s="76">
        <f>2.5*2.5</f>
        <v>6.25</v>
      </c>
      <c r="E6" s="192"/>
      <c r="F6" s="118"/>
      <c r="G6" s="196"/>
      <c r="H6" s="196"/>
      <c r="I6" s="196"/>
      <c r="J6" s="196"/>
      <c r="K6" s="196"/>
      <c r="L6" s="196"/>
    </row>
    <row r="7" spans="1:12" s="194" customFormat="1" x14ac:dyDescent="0.3">
      <c r="A7" s="109">
        <f>A6+1</f>
        <v>3</v>
      </c>
      <c r="B7" s="109" t="s">
        <v>441</v>
      </c>
      <c r="C7" s="18" t="s">
        <v>9</v>
      </c>
      <c r="D7" s="76">
        <f>2.5*2.5*0.3</f>
        <v>1.875</v>
      </c>
      <c r="E7" s="192"/>
      <c r="F7" s="118"/>
      <c r="G7" s="196"/>
      <c r="H7" s="196"/>
      <c r="I7" s="196"/>
      <c r="J7" s="196"/>
      <c r="K7" s="196"/>
      <c r="L7" s="196"/>
    </row>
    <row r="8" spans="1:12" s="194" customFormat="1" x14ac:dyDescent="0.3">
      <c r="A8" s="109">
        <f>A7+1</f>
        <v>4</v>
      </c>
      <c r="B8" s="68" t="s">
        <v>136</v>
      </c>
      <c r="C8" s="18" t="s">
        <v>9</v>
      </c>
      <c r="D8" s="76">
        <f>SUM(D6:D7)</f>
        <v>8.125</v>
      </c>
      <c r="E8" s="192"/>
      <c r="F8" s="118"/>
      <c r="G8" s="196"/>
      <c r="H8" s="196"/>
      <c r="I8" s="196"/>
      <c r="J8" s="196"/>
      <c r="K8" s="196"/>
      <c r="L8" s="196"/>
    </row>
    <row r="9" spans="1:12" s="95" customFormat="1" ht="12.75" x14ac:dyDescent="0.2">
      <c r="A9" s="60">
        <f t="shared" ref="A9" si="0">A8+1</f>
        <v>5</v>
      </c>
      <c r="B9" s="68" t="s">
        <v>138</v>
      </c>
      <c r="C9" s="18" t="s">
        <v>9</v>
      </c>
      <c r="D9" s="62">
        <f>D8</f>
        <v>8.125</v>
      </c>
      <c r="E9" s="192"/>
      <c r="F9" s="15"/>
      <c r="G9" s="3"/>
      <c r="H9" s="3"/>
      <c r="I9" s="3"/>
      <c r="J9" s="3"/>
      <c r="K9" s="3"/>
    </row>
    <row r="10" spans="1:12" s="194" customFormat="1" x14ac:dyDescent="0.3">
      <c r="A10" s="109">
        <v>6</v>
      </c>
      <c r="B10" s="109" t="s">
        <v>174</v>
      </c>
      <c r="C10" s="18" t="s">
        <v>9</v>
      </c>
      <c r="D10" s="76">
        <v>13</v>
      </c>
      <c r="E10" s="309"/>
      <c r="F10" s="310"/>
      <c r="G10" s="196"/>
      <c r="H10" s="196"/>
      <c r="I10" s="196"/>
      <c r="J10" s="196"/>
      <c r="K10" s="196"/>
      <c r="L10" s="196"/>
    </row>
    <row r="11" spans="1:12" s="194" customFormat="1" x14ac:dyDescent="0.3">
      <c r="A11" s="11"/>
      <c r="B11" s="133" t="s">
        <v>14</v>
      </c>
      <c r="C11" s="29" t="s">
        <v>9</v>
      </c>
      <c r="D11" s="307">
        <f>D10-D12</f>
        <v>2.5999999999999996</v>
      </c>
      <c r="E11" s="19"/>
      <c r="F11" s="15"/>
      <c r="G11" s="196"/>
      <c r="H11" s="196"/>
      <c r="I11" s="196"/>
      <c r="J11" s="196"/>
      <c r="K11" s="196"/>
      <c r="L11" s="196"/>
    </row>
    <row r="12" spans="1:12" s="194" customFormat="1" x14ac:dyDescent="0.3">
      <c r="A12" s="11"/>
      <c r="B12" s="133" t="s">
        <v>15</v>
      </c>
      <c r="C12" s="30" t="s">
        <v>9</v>
      </c>
      <c r="D12" s="308">
        <f>ROUND(D10*80%,2)</f>
        <v>10.4</v>
      </c>
      <c r="E12" s="19"/>
      <c r="F12" s="15"/>
      <c r="G12" s="196"/>
      <c r="H12" s="196"/>
      <c r="I12" s="196"/>
      <c r="J12" s="196"/>
      <c r="K12" s="196"/>
      <c r="L12" s="196"/>
    </row>
    <row r="13" spans="1:12" s="194" customFormat="1" x14ac:dyDescent="0.3">
      <c r="A13" s="109">
        <f>A10+1</f>
        <v>7</v>
      </c>
      <c r="B13" s="45" t="s">
        <v>110</v>
      </c>
      <c r="C13" s="31" t="s">
        <v>9</v>
      </c>
      <c r="D13" s="307">
        <f>D11-D14</f>
        <v>2.0799999999999996</v>
      </c>
      <c r="E13" s="159"/>
      <c r="F13" s="32"/>
      <c r="G13" s="196"/>
      <c r="H13" s="196"/>
      <c r="I13" s="196"/>
      <c r="J13" s="196"/>
      <c r="K13" s="196"/>
      <c r="L13" s="196"/>
    </row>
    <row r="14" spans="1:12" s="194" customFormat="1" x14ac:dyDescent="0.3">
      <c r="A14" s="109">
        <f t="shared" ref="A14:A21" si="1">A13+1</f>
        <v>8</v>
      </c>
      <c r="B14" s="45" t="s">
        <v>98</v>
      </c>
      <c r="C14" s="33" t="s">
        <v>9</v>
      </c>
      <c r="D14" s="308">
        <f>ROUND(D11*20%,2)</f>
        <v>0.52</v>
      </c>
      <c r="E14" s="159"/>
      <c r="F14" s="32"/>
      <c r="G14" s="196"/>
      <c r="H14" s="196"/>
      <c r="I14" s="196"/>
      <c r="J14" s="196"/>
      <c r="K14" s="196"/>
      <c r="L14" s="196"/>
    </row>
    <row r="15" spans="1:12" s="194" customFormat="1" x14ac:dyDescent="0.3">
      <c r="A15" s="109">
        <f t="shared" si="1"/>
        <v>9</v>
      </c>
      <c r="B15" s="45" t="s">
        <v>197</v>
      </c>
      <c r="C15" s="33" t="s">
        <v>9</v>
      </c>
      <c r="D15" s="307">
        <f>D14</f>
        <v>0.52</v>
      </c>
      <c r="E15" s="159"/>
      <c r="F15" s="32"/>
      <c r="G15" s="196"/>
      <c r="H15" s="196"/>
      <c r="I15" s="196"/>
      <c r="J15" s="196"/>
      <c r="K15" s="196"/>
      <c r="L15" s="196"/>
    </row>
    <row r="16" spans="1:12" s="194" customFormat="1" x14ac:dyDescent="0.3">
      <c r="A16" s="109">
        <f t="shared" si="1"/>
        <v>10</v>
      </c>
      <c r="B16" s="45" t="s">
        <v>157</v>
      </c>
      <c r="C16" s="33" t="s">
        <v>9</v>
      </c>
      <c r="D16" s="307">
        <f>D11</f>
        <v>2.5999999999999996</v>
      </c>
      <c r="E16" s="159"/>
      <c r="F16" s="32"/>
      <c r="G16" s="196"/>
      <c r="H16" s="196"/>
      <c r="I16" s="196"/>
      <c r="J16" s="196"/>
      <c r="K16" s="196"/>
      <c r="L16" s="196"/>
    </row>
    <row r="17" spans="1:12" s="194" customFormat="1" x14ac:dyDescent="0.3">
      <c r="A17" s="109">
        <f t="shared" si="1"/>
        <v>11</v>
      </c>
      <c r="B17" s="45" t="s">
        <v>198</v>
      </c>
      <c r="C17" s="33" t="s">
        <v>9</v>
      </c>
      <c r="D17" s="307">
        <f>D16</f>
        <v>2.5999999999999996</v>
      </c>
      <c r="E17" s="159"/>
      <c r="F17" s="32"/>
      <c r="G17" s="196"/>
      <c r="H17" s="196"/>
      <c r="I17" s="196"/>
      <c r="J17" s="196"/>
      <c r="K17" s="196"/>
      <c r="L17" s="196"/>
    </row>
    <row r="18" spans="1:12" s="194" customFormat="1" x14ac:dyDescent="0.3">
      <c r="A18" s="109">
        <f t="shared" si="1"/>
        <v>12</v>
      </c>
      <c r="B18" s="202" t="str">
        <f>КСС1!B$46</f>
        <v>Изкоп до 1.20м шир. и до 2м. дълб. скални почви</v>
      </c>
      <c r="C18" s="33" t="s">
        <v>9</v>
      </c>
      <c r="D18" s="307">
        <f>D12</f>
        <v>10.4</v>
      </c>
      <c r="E18" s="159"/>
      <c r="F18" s="32"/>
      <c r="G18" s="196"/>
      <c r="H18" s="196"/>
      <c r="I18" s="196"/>
      <c r="J18" s="196"/>
      <c r="K18" s="196"/>
      <c r="L18" s="196"/>
    </row>
    <row r="19" spans="1:12" s="194" customFormat="1" x14ac:dyDescent="0.3">
      <c r="A19" s="109">
        <f t="shared" si="1"/>
        <v>13</v>
      </c>
      <c r="B19" s="45" t="s">
        <v>115</v>
      </c>
      <c r="C19" s="33" t="s">
        <v>9</v>
      </c>
      <c r="D19" s="307">
        <f>D18</f>
        <v>10.4</v>
      </c>
      <c r="E19" s="159"/>
      <c r="F19" s="32"/>
      <c r="G19" s="196"/>
      <c r="H19" s="196"/>
      <c r="I19" s="196"/>
      <c r="J19" s="196"/>
      <c r="K19" s="196"/>
      <c r="L19" s="196"/>
    </row>
    <row r="20" spans="1:12" s="194" customFormat="1" x14ac:dyDescent="0.3">
      <c r="A20" s="109">
        <f t="shared" si="1"/>
        <v>14</v>
      </c>
      <c r="B20" s="45" t="s">
        <v>158</v>
      </c>
      <c r="C20" s="33" t="s">
        <v>9</v>
      </c>
      <c r="D20" s="307">
        <f>D18</f>
        <v>10.4</v>
      </c>
      <c r="E20" s="159"/>
      <c r="F20" s="15"/>
      <c r="G20" s="196"/>
      <c r="H20" s="196"/>
      <c r="I20" s="196"/>
      <c r="J20" s="196"/>
      <c r="K20" s="196"/>
      <c r="L20" s="196"/>
    </row>
    <row r="21" spans="1:12" s="194" customFormat="1" x14ac:dyDescent="0.3">
      <c r="A21" s="109">
        <f t="shared" si="1"/>
        <v>15</v>
      </c>
      <c r="B21" s="45" t="s">
        <v>199</v>
      </c>
      <c r="C21" s="11" t="s">
        <v>9</v>
      </c>
      <c r="D21" s="307">
        <f>D18</f>
        <v>10.4</v>
      </c>
      <c r="E21" s="159"/>
      <c r="F21" s="15"/>
      <c r="G21" s="196"/>
      <c r="H21" s="196"/>
      <c r="I21" s="196"/>
      <c r="J21" s="196"/>
      <c r="K21" s="196"/>
      <c r="L21" s="196"/>
    </row>
    <row r="22" spans="1:12" s="194" customFormat="1" x14ac:dyDescent="0.3">
      <c r="A22" s="109">
        <f>A21+1</f>
        <v>16</v>
      </c>
      <c r="B22" s="109" t="s">
        <v>175</v>
      </c>
      <c r="C22" s="18" t="s">
        <v>9</v>
      </c>
      <c r="D22" s="76">
        <f>1.6*1.6*0.1</f>
        <v>0.25600000000000006</v>
      </c>
      <c r="E22" s="192"/>
      <c r="F22" s="32"/>
      <c r="G22" s="196"/>
      <c r="H22" s="196"/>
      <c r="I22" s="196"/>
      <c r="J22" s="196"/>
      <c r="K22" s="196"/>
      <c r="L22" s="196"/>
    </row>
    <row r="23" spans="1:12" s="194" customFormat="1" x14ac:dyDescent="0.3">
      <c r="A23" s="109">
        <f t="shared" ref="A23:A41" si="2">A22+1</f>
        <v>17</v>
      </c>
      <c r="B23" s="109" t="s">
        <v>176</v>
      </c>
      <c r="C23" s="18" t="s">
        <v>9</v>
      </c>
      <c r="D23" s="76">
        <v>9.2799999999999994</v>
      </c>
      <c r="E23" s="192"/>
      <c r="F23" s="32"/>
      <c r="G23" s="196"/>
      <c r="H23" s="196"/>
      <c r="I23" s="196"/>
      <c r="J23" s="196"/>
      <c r="K23" s="196"/>
      <c r="L23" s="196"/>
    </row>
    <row r="24" spans="1:12" s="194" customFormat="1" x14ac:dyDescent="0.3">
      <c r="A24" s="109">
        <f t="shared" si="2"/>
        <v>18</v>
      </c>
      <c r="B24" s="109" t="s">
        <v>177</v>
      </c>
      <c r="C24" s="59" t="s">
        <v>139</v>
      </c>
      <c r="D24" s="76">
        <f>D26*0.04*2.4</f>
        <v>0.6</v>
      </c>
      <c r="E24" s="192"/>
      <c r="F24" s="32"/>
      <c r="G24" s="196"/>
      <c r="H24" s="196"/>
      <c r="I24" s="196"/>
      <c r="J24" s="196"/>
      <c r="K24" s="196"/>
      <c r="L24" s="196"/>
    </row>
    <row r="25" spans="1:12" s="194" customFormat="1" x14ac:dyDescent="0.3">
      <c r="A25" s="109">
        <f t="shared" si="2"/>
        <v>19</v>
      </c>
      <c r="B25" s="109" t="s">
        <v>178</v>
      </c>
      <c r="C25" s="59" t="s">
        <v>139</v>
      </c>
      <c r="D25" s="76">
        <f>D24*1.5</f>
        <v>0.89999999999999991</v>
      </c>
      <c r="E25" s="192"/>
      <c r="F25" s="32"/>
      <c r="G25" s="196"/>
      <c r="H25" s="196"/>
      <c r="I25" s="196"/>
      <c r="J25" s="196"/>
      <c r="K25" s="196"/>
      <c r="L25" s="196"/>
    </row>
    <row r="26" spans="1:12" s="194" customFormat="1" x14ac:dyDescent="0.3">
      <c r="A26" s="109">
        <f t="shared" si="2"/>
        <v>20</v>
      </c>
      <c r="B26" s="109" t="s">
        <v>179</v>
      </c>
      <c r="C26" s="18" t="s">
        <v>183</v>
      </c>
      <c r="D26" s="76">
        <f>2.5*2.5</f>
        <v>6.25</v>
      </c>
      <c r="E26" s="192"/>
      <c r="F26" s="32"/>
      <c r="G26" s="196"/>
      <c r="H26" s="196"/>
      <c r="I26" s="196"/>
      <c r="J26" s="196"/>
      <c r="K26" s="196"/>
      <c r="L26" s="196"/>
    </row>
    <row r="27" spans="1:12" s="194" customFormat="1" x14ac:dyDescent="0.3">
      <c r="A27" s="109">
        <f t="shared" si="2"/>
        <v>21</v>
      </c>
      <c r="B27" s="68" t="s">
        <v>442</v>
      </c>
      <c r="C27" s="18" t="s">
        <v>9</v>
      </c>
      <c r="D27" s="76">
        <f>0.3*1*D26</f>
        <v>1.875</v>
      </c>
      <c r="E27" s="192"/>
      <c r="F27" s="32"/>
      <c r="G27" s="196"/>
      <c r="H27" s="196"/>
      <c r="I27" s="196"/>
      <c r="J27" s="196"/>
      <c r="K27" s="196"/>
      <c r="L27" s="196"/>
    </row>
    <row r="28" spans="1:12" s="194" customFormat="1" x14ac:dyDescent="0.3">
      <c r="A28" s="109">
        <f t="shared" si="2"/>
        <v>22</v>
      </c>
      <c r="B28" s="109" t="s">
        <v>180</v>
      </c>
      <c r="C28" s="59" t="s">
        <v>181</v>
      </c>
      <c r="D28" s="76">
        <f>D5</f>
        <v>10</v>
      </c>
      <c r="E28" s="192"/>
      <c r="F28" s="32"/>
      <c r="G28" s="196"/>
      <c r="H28" s="196"/>
      <c r="I28" s="196"/>
      <c r="J28" s="196"/>
      <c r="K28" s="196"/>
      <c r="L28" s="196"/>
    </row>
    <row r="29" spans="1:12" s="194" customFormat="1" x14ac:dyDescent="0.3">
      <c r="A29" s="109">
        <f t="shared" si="2"/>
        <v>23</v>
      </c>
      <c r="B29" s="109" t="s">
        <v>182</v>
      </c>
      <c r="C29" s="59" t="s">
        <v>183</v>
      </c>
      <c r="D29" s="76">
        <f>(5.2*2.2)+(4*2.2)</f>
        <v>20.240000000000002</v>
      </c>
      <c r="E29" s="107"/>
      <c r="F29" s="32"/>
      <c r="G29" s="196"/>
      <c r="H29" s="196"/>
      <c r="I29" s="196"/>
      <c r="J29" s="196"/>
      <c r="K29" s="196"/>
      <c r="L29" s="196"/>
    </row>
    <row r="30" spans="1:12" s="194" customFormat="1" x14ac:dyDescent="0.3">
      <c r="A30" s="109">
        <f t="shared" si="2"/>
        <v>24</v>
      </c>
      <c r="B30" s="109" t="s">
        <v>195</v>
      </c>
      <c r="C30" s="59" t="s">
        <v>185</v>
      </c>
      <c r="D30" s="76">
        <f>D31*100</f>
        <v>166.79999999999998</v>
      </c>
      <c r="E30" s="107"/>
      <c r="F30" s="32"/>
      <c r="G30" s="196"/>
      <c r="H30" s="196"/>
      <c r="I30" s="196"/>
      <c r="J30" s="196"/>
      <c r="K30" s="196"/>
      <c r="L30" s="196"/>
    </row>
    <row r="31" spans="1:12" s="194" customFormat="1" x14ac:dyDescent="0.3">
      <c r="A31" s="109">
        <f t="shared" si="2"/>
        <v>25</v>
      </c>
      <c r="B31" s="109" t="s">
        <v>186</v>
      </c>
      <c r="C31" s="18" t="s">
        <v>9</v>
      </c>
      <c r="D31" s="76">
        <f>(0.69*2.2)+(1*1*0.15)</f>
        <v>1.6679999999999999</v>
      </c>
      <c r="E31" s="107"/>
      <c r="F31" s="32"/>
      <c r="G31" s="196"/>
      <c r="H31" s="196"/>
      <c r="I31" s="196"/>
      <c r="J31" s="196"/>
      <c r="K31" s="196"/>
      <c r="L31" s="196"/>
    </row>
    <row r="32" spans="1:12" s="194" customFormat="1" x14ac:dyDescent="0.3">
      <c r="A32" s="109">
        <f t="shared" si="2"/>
        <v>26</v>
      </c>
      <c r="B32" s="109" t="s">
        <v>187</v>
      </c>
      <c r="C32" s="59" t="s">
        <v>7</v>
      </c>
      <c r="D32" s="76">
        <v>1</v>
      </c>
      <c r="E32" s="107"/>
      <c r="F32" s="32"/>
      <c r="G32" s="196"/>
      <c r="H32" s="196"/>
      <c r="I32" s="196"/>
      <c r="J32" s="196"/>
      <c r="K32" s="196"/>
      <c r="L32" s="196"/>
    </row>
    <row r="33" spans="1:12" s="194" customFormat="1" x14ac:dyDescent="0.3">
      <c r="A33" s="109">
        <f t="shared" si="2"/>
        <v>27</v>
      </c>
      <c r="B33" s="109" t="s">
        <v>188</v>
      </c>
      <c r="C33" s="59" t="s">
        <v>7</v>
      </c>
      <c r="D33" s="76">
        <v>1</v>
      </c>
      <c r="E33" s="107"/>
      <c r="F33" s="32"/>
      <c r="G33" s="196"/>
      <c r="H33" s="196"/>
      <c r="I33" s="196"/>
      <c r="J33" s="196"/>
      <c r="K33" s="196"/>
      <c r="L33" s="196"/>
    </row>
    <row r="34" spans="1:12" s="194" customFormat="1" x14ac:dyDescent="0.3">
      <c r="A34" s="109">
        <f t="shared" si="2"/>
        <v>28</v>
      </c>
      <c r="B34" s="109" t="s">
        <v>182</v>
      </c>
      <c r="C34" s="59" t="s">
        <v>183</v>
      </c>
      <c r="D34" s="76">
        <f>(0.7*0.7)+(2.8*0.1)</f>
        <v>0.76999999999999991</v>
      </c>
      <c r="E34" s="107"/>
      <c r="F34" s="32"/>
      <c r="G34" s="196"/>
      <c r="H34" s="196"/>
      <c r="I34" s="196"/>
      <c r="J34" s="196"/>
      <c r="K34" s="196"/>
      <c r="L34" s="196"/>
    </row>
    <row r="35" spans="1:12" s="194" customFormat="1" x14ac:dyDescent="0.3">
      <c r="A35" s="109">
        <f t="shared" si="2"/>
        <v>29</v>
      </c>
      <c r="B35" s="109" t="s">
        <v>189</v>
      </c>
      <c r="C35" s="59" t="s">
        <v>185</v>
      </c>
      <c r="D35" s="76">
        <v>5</v>
      </c>
      <c r="E35" s="107"/>
      <c r="F35" s="32"/>
      <c r="G35" s="196"/>
      <c r="H35" s="196"/>
      <c r="I35" s="196"/>
      <c r="J35" s="196"/>
      <c r="K35" s="196"/>
      <c r="L35" s="196"/>
    </row>
    <row r="36" spans="1:12" s="194" customFormat="1" x14ac:dyDescent="0.3">
      <c r="A36" s="109">
        <f t="shared" si="2"/>
        <v>30</v>
      </c>
      <c r="B36" s="109" t="s">
        <v>186</v>
      </c>
      <c r="C36" s="18" t="s">
        <v>9</v>
      </c>
      <c r="D36" s="76">
        <f>0.7*0.7*0.1</f>
        <v>4.8999999999999995E-2</v>
      </c>
      <c r="E36" s="107"/>
      <c r="F36" s="32"/>
      <c r="G36" s="196"/>
      <c r="H36" s="196"/>
      <c r="I36" s="196"/>
      <c r="J36" s="196"/>
      <c r="K36" s="196"/>
      <c r="L36" s="196"/>
    </row>
    <row r="37" spans="1:12" s="194" customFormat="1" x14ac:dyDescent="0.3">
      <c r="A37" s="109">
        <f t="shared" si="2"/>
        <v>31</v>
      </c>
      <c r="B37" s="109" t="s">
        <v>190</v>
      </c>
      <c r="C37" s="59" t="s">
        <v>7</v>
      </c>
      <c r="D37" s="76"/>
      <c r="E37" s="107"/>
      <c r="F37" s="107"/>
      <c r="G37" s="196"/>
      <c r="H37" s="196"/>
      <c r="I37" s="196"/>
      <c r="J37" s="196"/>
      <c r="K37" s="196"/>
      <c r="L37" s="196"/>
    </row>
    <row r="38" spans="1:12" s="194" customFormat="1" x14ac:dyDescent="0.3">
      <c r="A38" s="109">
        <f t="shared" si="2"/>
        <v>32</v>
      </c>
      <c r="B38" s="109" t="s">
        <v>182</v>
      </c>
      <c r="C38" s="18" t="s">
        <v>183</v>
      </c>
      <c r="D38" s="76">
        <f>(1.3*1.3)+(5.2*0.1)+(0.6*0.6*0.1)</f>
        <v>2.246</v>
      </c>
      <c r="E38" s="107"/>
      <c r="F38" s="107"/>
      <c r="G38" s="196"/>
      <c r="H38" s="196"/>
      <c r="I38" s="196"/>
      <c r="J38" s="196"/>
      <c r="K38" s="196"/>
      <c r="L38" s="196"/>
    </row>
    <row r="39" spans="1:12" s="194" customFormat="1" x14ac:dyDescent="0.3">
      <c r="A39" s="109">
        <f t="shared" si="2"/>
        <v>33</v>
      </c>
      <c r="B39" s="109" t="s">
        <v>184</v>
      </c>
      <c r="C39" s="59" t="s">
        <v>185</v>
      </c>
      <c r="D39" s="76">
        <v>13</v>
      </c>
      <c r="E39" s="107"/>
      <c r="F39" s="107"/>
      <c r="G39" s="196"/>
      <c r="H39" s="196"/>
      <c r="I39" s="196"/>
      <c r="J39" s="196"/>
      <c r="K39" s="196"/>
      <c r="L39" s="196"/>
    </row>
    <row r="40" spans="1:12" s="194" customFormat="1" x14ac:dyDescent="0.3">
      <c r="A40" s="109">
        <f t="shared" si="2"/>
        <v>34</v>
      </c>
      <c r="B40" s="109" t="s">
        <v>186</v>
      </c>
      <c r="C40" s="18" t="s">
        <v>9</v>
      </c>
      <c r="D40" s="76">
        <f>1.3*1.3*0.1-(0.6*0.6*0.1)</f>
        <v>0.13300000000000003</v>
      </c>
      <c r="E40" s="107"/>
      <c r="F40" s="107"/>
      <c r="G40" s="196"/>
      <c r="H40" s="196"/>
      <c r="I40" s="196"/>
      <c r="J40" s="196"/>
      <c r="K40" s="196"/>
      <c r="L40" s="196"/>
    </row>
    <row r="41" spans="1:12" s="194" customFormat="1" x14ac:dyDescent="0.3">
      <c r="A41" s="109">
        <f t="shared" si="2"/>
        <v>35</v>
      </c>
      <c r="B41" s="109" t="s">
        <v>191</v>
      </c>
      <c r="C41" s="59" t="s">
        <v>7</v>
      </c>
      <c r="D41" s="76">
        <v>5</v>
      </c>
      <c r="E41" s="107"/>
      <c r="F41" s="107"/>
      <c r="G41" s="196"/>
      <c r="H41" s="196"/>
      <c r="I41" s="196"/>
      <c r="J41" s="196"/>
      <c r="K41" s="196"/>
      <c r="L41" s="196"/>
    </row>
    <row r="42" spans="1:12" s="194" customFormat="1" ht="17.25" thickBot="1" x14ac:dyDescent="0.35">
      <c r="A42" s="109">
        <f>A41+1</f>
        <v>36</v>
      </c>
      <c r="B42" s="109" t="s">
        <v>192</v>
      </c>
      <c r="C42" s="59" t="s">
        <v>7</v>
      </c>
      <c r="D42" s="76">
        <v>1</v>
      </c>
      <c r="E42" s="107"/>
      <c r="F42" s="107"/>
      <c r="G42" s="196"/>
      <c r="H42" s="196"/>
      <c r="I42" s="196"/>
      <c r="J42" s="196"/>
      <c r="K42" s="196"/>
      <c r="L42" s="196"/>
    </row>
    <row r="43" spans="1:12" ht="17.25" thickBot="1" x14ac:dyDescent="0.35">
      <c r="A43" s="119"/>
      <c r="B43" s="311" t="s">
        <v>193</v>
      </c>
      <c r="C43" s="312"/>
      <c r="D43" s="313"/>
      <c r="E43" s="314"/>
      <c r="F43" s="315">
        <f>SUM(F5:F42)</f>
        <v>0</v>
      </c>
    </row>
    <row r="44" spans="1:12" x14ac:dyDescent="0.3">
      <c r="A44" s="116"/>
      <c r="B44" s="302"/>
      <c r="C44" s="303"/>
      <c r="D44" s="304"/>
      <c r="E44" s="305"/>
      <c r="F44" s="306"/>
    </row>
    <row r="45" spans="1:12" x14ac:dyDescent="0.3">
      <c r="A45" s="116"/>
      <c r="B45" s="302"/>
      <c r="C45" s="303"/>
      <c r="D45" s="304"/>
      <c r="E45" s="305"/>
      <c r="F45" s="306"/>
    </row>
  </sheetData>
  <autoFilter ref="A4:F42"/>
  <printOptions horizontalCentered="1"/>
  <pageMargins left="0.59055118110236227" right="0.39370078740157483" top="0.59055118110236227" bottom="0.59055118110236227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"/>
  <sheetViews>
    <sheetView view="pageBreakPreview" zoomScale="107" zoomScaleSheetLayoutView="107" workbookViewId="0">
      <selection activeCell="E7" sqref="E7:F8"/>
    </sheetView>
  </sheetViews>
  <sheetFormatPr defaultColWidth="8.85546875" defaultRowHeight="14.25" x14ac:dyDescent="0.2"/>
  <cols>
    <col min="1" max="1" width="2.5703125" style="106" bestFit="1" customWidth="1"/>
    <col min="2" max="2" width="53.140625" style="106" customWidth="1"/>
    <col min="3" max="3" width="5.28515625" style="106" bestFit="1" customWidth="1"/>
    <col min="4" max="4" width="5.42578125" style="106" bestFit="1" customWidth="1"/>
    <col min="5" max="5" width="7.85546875" style="106" bestFit="1" customWidth="1"/>
    <col min="6" max="16384" width="8.85546875" style="106"/>
  </cols>
  <sheetData>
    <row r="2" spans="1:14" customFormat="1" ht="20.25" x14ac:dyDescent="0.2">
      <c r="A2" s="2"/>
      <c r="B2" s="294" t="s">
        <v>561</v>
      </c>
      <c r="C2" s="295"/>
      <c r="D2" s="296"/>
      <c r="E2" s="296"/>
      <c r="F2" s="295"/>
      <c r="G2" s="4"/>
      <c r="H2" s="2"/>
      <c r="I2" s="5"/>
      <c r="J2" s="5"/>
      <c r="K2" s="5"/>
      <c r="L2" s="5"/>
      <c r="M2" s="5"/>
      <c r="N2" s="49"/>
    </row>
    <row r="3" spans="1:14" customFormat="1" ht="12.75" x14ac:dyDescent="0.2">
      <c r="A3" s="6"/>
      <c r="B3" s="292"/>
      <c r="C3" s="292"/>
      <c r="D3" s="292"/>
      <c r="E3" s="293"/>
      <c r="F3" s="293"/>
      <c r="G3" s="8"/>
      <c r="H3" s="6"/>
      <c r="I3" s="9"/>
      <c r="J3" s="9"/>
      <c r="K3" s="9"/>
      <c r="L3" s="9"/>
      <c r="M3" s="9"/>
      <c r="N3" s="1"/>
    </row>
    <row r="4" spans="1:14" customFormat="1" ht="12.75" x14ac:dyDescent="0.2">
      <c r="A4" s="6"/>
      <c r="B4" s="292" t="s">
        <v>439</v>
      </c>
      <c r="C4" s="292"/>
      <c r="D4" s="292"/>
      <c r="E4" s="293"/>
      <c r="F4" s="293"/>
      <c r="G4" s="8"/>
      <c r="H4" s="6"/>
      <c r="I4" s="9"/>
      <c r="J4" s="9"/>
      <c r="K4" s="9"/>
      <c r="L4" s="9"/>
      <c r="M4" s="9"/>
      <c r="N4" s="1"/>
    </row>
    <row r="6" spans="1:14" x14ac:dyDescent="0.2">
      <c r="A6" s="10" t="s">
        <v>3</v>
      </c>
      <c r="B6" s="77" t="s">
        <v>0</v>
      </c>
      <c r="C6" s="11" t="s">
        <v>6</v>
      </c>
      <c r="D6" s="11" t="s">
        <v>1</v>
      </c>
      <c r="E6" s="12" t="s">
        <v>4</v>
      </c>
      <c r="F6" s="12" t="s">
        <v>2</v>
      </c>
    </row>
    <row r="7" spans="1:14" ht="25.5" x14ac:dyDescent="0.2">
      <c r="A7" s="60">
        <v>1</v>
      </c>
      <c r="B7" s="68" t="s">
        <v>196</v>
      </c>
      <c r="C7" s="61" t="s">
        <v>7</v>
      </c>
      <c r="D7" s="62">
        <v>1</v>
      </c>
      <c r="E7" s="107"/>
      <c r="F7" s="108"/>
    </row>
    <row r="8" spans="1:14" x14ac:dyDescent="0.2">
      <c r="A8" s="60">
        <v>2</v>
      </c>
      <c r="B8" s="109" t="s">
        <v>170</v>
      </c>
      <c r="C8" s="61" t="s">
        <v>7</v>
      </c>
      <c r="D8" s="62">
        <f>D7</f>
        <v>1</v>
      </c>
      <c r="E8" s="107"/>
      <c r="F8" s="108"/>
    </row>
    <row r="9" spans="1:14" ht="15" thickBot="1" x14ac:dyDescent="0.25"/>
    <row r="10" spans="1:14" ht="15" thickBot="1" x14ac:dyDescent="0.25">
      <c r="B10" s="70" t="s">
        <v>111</v>
      </c>
      <c r="C10" s="71"/>
      <c r="D10" s="71"/>
      <c r="E10" s="72"/>
      <c r="F10" s="73">
        <f>SUM(F7:F9)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view="pageBreakPreview" topLeftCell="A55" zoomScaleNormal="85" zoomScaleSheetLayoutView="100" workbookViewId="0">
      <selection activeCell="F126" sqref="F126"/>
    </sheetView>
  </sheetViews>
  <sheetFormatPr defaultRowHeight="12.75" customHeight="1" x14ac:dyDescent="0.2"/>
  <cols>
    <col min="1" max="1" width="2.5703125" bestFit="1" customWidth="1"/>
    <col min="2" max="2" width="57.7109375" style="123" customWidth="1"/>
    <col min="3" max="3" width="5.28515625" style="123" bestFit="1" customWidth="1"/>
    <col min="4" max="4" width="7.85546875" style="181" bestFit="1" customWidth="1"/>
    <col min="5" max="5" width="7" style="123" bestFit="1" customWidth="1"/>
    <col min="6" max="6" width="10.42578125" customWidth="1"/>
  </cols>
  <sheetData>
    <row r="1" spans="1:6" ht="20.25" x14ac:dyDescent="0.2">
      <c r="A1" s="7"/>
      <c r="B1" s="294" t="s">
        <v>562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417</v>
      </c>
    </row>
    <row r="4" spans="1:6" x14ac:dyDescent="0.2">
      <c r="A4" s="7"/>
      <c r="B4" s="9"/>
      <c r="C4" s="27"/>
      <c r="D4" s="186" t="s">
        <v>162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583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124"/>
      <c r="E7" s="125"/>
      <c r="F7" s="17"/>
    </row>
    <row r="8" spans="1:6" x14ac:dyDescent="0.2">
      <c r="A8" s="13"/>
      <c r="B8" s="131" t="s">
        <v>153</v>
      </c>
      <c r="C8" s="14"/>
      <c r="D8" s="19"/>
      <c r="E8" s="54"/>
      <c r="F8" s="25"/>
    </row>
    <row r="9" spans="1:6" x14ac:dyDescent="0.2">
      <c r="A9" s="60">
        <v>1</v>
      </c>
      <c r="B9" s="74" t="s">
        <v>131</v>
      </c>
      <c r="C9" s="59" t="s">
        <v>132</v>
      </c>
      <c r="D9" s="172">
        <v>454</v>
      </c>
      <c r="E9" s="22"/>
      <c r="F9" s="15"/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72">
        <v>227</v>
      </c>
      <c r="E10" s="22"/>
      <c r="F10" s="15"/>
    </row>
    <row r="11" spans="1:6" x14ac:dyDescent="0.2">
      <c r="A11" s="60">
        <f t="shared" ref="A11:A20" si="0">A10+1</f>
        <v>3</v>
      </c>
      <c r="B11" s="74" t="s">
        <v>443</v>
      </c>
      <c r="C11" s="59" t="s">
        <v>135</v>
      </c>
      <c r="D11" s="173">
        <v>178.20000000000002</v>
      </c>
      <c r="E11" s="22"/>
      <c r="F11" s="15"/>
    </row>
    <row r="12" spans="1:6" x14ac:dyDescent="0.2">
      <c r="A12" s="60">
        <f t="shared" si="0"/>
        <v>4</v>
      </c>
      <c r="B12" s="74" t="s">
        <v>136</v>
      </c>
      <c r="C12" s="59" t="s">
        <v>137</v>
      </c>
      <c r="D12" s="173">
        <v>200.90000000000003</v>
      </c>
      <c r="E12" s="22"/>
      <c r="F12" s="15"/>
    </row>
    <row r="13" spans="1:6" x14ac:dyDescent="0.2">
      <c r="A13" s="60">
        <f t="shared" si="0"/>
        <v>5</v>
      </c>
      <c r="B13" s="74" t="s">
        <v>138</v>
      </c>
      <c r="C13" s="59" t="s">
        <v>137</v>
      </c>
      <c r="D13" s="173">
        <v>200.90000000000003</v>
      </c>
      <c r="E13" s="22"/>
      <c r="F13" s="15"/>
    </row>
    <row r="14" spans="1:6" x14ac:dyDescent="0.2">
      <c r="A14" s="60">
        <f t="shared" si="0"/>
        <v>6</v>
      </c>
      <c r="B14" s="74" t="s">
        <v>442</v>
      </c>
      <c r="C14" s="59" t="s">
        <v>137</v>
      </c>
      <c r="D14" s="173">
        <v>178.20000000000002</v>
      </c>
      <c r="E14" s="22"/>
      <c r="F14" s="15"/>
    </row>
    <row r="15" spans="1:6" ht="25.5" x14ac:dyDescent="0.2">
      <c r="A15" s="60">
        <f t="shared" si="0"/>
        <v>7</v>
      </c>
      <c r="B15" s="74" t="s">
        <v>142</v>
      </c>
      <c r="C15" s="59" t="s">
        <v>139</v>
      </c>
      <c r="D15" s="173">
        <v>21.791999999999998</v>
      </c>
      <c r="E15" s="22"/>
      <c r="F15" s="15"/>
    </row>
    <row r="16" spans="1:6" ht="25.5" x14ac:dyDescent="0.2">
      <c r="A16" s="60">
        <f t="shared" si="0"/>
        <v>8</v>
      </c>
      <c r="B16" s="74" t="s">
        <v>143</v>
      </c>
      <c r="C16" s="59" t="s">
        <v>139</v>
      </c>
      <c r="D16" s="174">
        <v>0</v>
      </c>
      <c r="E16" s="22"/>
      <c r="F16" s="15"/>
    </row>
    <row r="17" spans="1:6" ht="25.5" x14ac:dyDescent="0.2">
      <c r="A17" s="60">
        <f t="shared" si="0"/>
        <v>9</v>
      </c>
      <c r="B17" s="74" t="s">
        <v>144</v>
      </c>
      <c r="C17" s="59" t="s">
        <v>139</v>
      </c>
      <c r="D17" s="173">
        <v>32.687999999999995</v>
      </c>
      <c r="E17" s="22"/>
      <c r="F17" s="15"/>
    </row>
    <row r="18" spans="1:6" ht="25.5" x14ac:dyDescent="0.2">
      <c r="A18" s="60">
        <f t="shared" si="0"/>
        <v>10</v>
      </c>
      <c r="B18" s="74" t="s">
        <v>145</v>
      </c>
      <c r="C18" s="59" t="s">
        <v>139</v>
      </c>
      <c r="D18" s="174">
        <v>0</v>
      </c>
      <c r="E18" s="22"/>
      <c r="F18" s="15"/>
    </row>
    <row r="19" spans="1:6" x14ac:dyDescent="0.2">
      <c r="A19" s="60">
        <f t="shared" si="0"/>
        <v>11</v>
      </c>
      <c r="B19" s="74" t="s">
        <v>155</v>
      </c>
      <c r="C19" s="59" t="s">
        <v>140</v>
      </c>
      <c r="D19" s="173">
        <v>227</v>
      </c>
      <c r="E19" s="22"/>
      <c r="F19" s="15"/>
    </row>
    <row r="20" spans="1:6" x14ac:dyDescent="0.2">
      <c r="A20" s="60">
        <f t="shared" si="0"/>
        <v>12</v>
      </c>
      <c r="B20" s="74" t="s">
        <v>141</v>
      </c>
      <c r="C20" s="59" t="s">
        <v>132</v>
      </c>
      <c r="D20" s="173">
        <v>454</v>
      </c>
      <c r="E20" s="22"/>
      <c r="F20" s="15"/>
    </row>
    <row r="21" spans="1:6" x14ac:dyDescent="0.2">
      <c r="A21" s="60"/>
      <c r="B21" s="74"/>
      <c r="C21" s="59"/>
      <c r="D21" s="174"/>
      <c r="E21" s="52"/>
      <c r="F21" s="17"/>
    </row>
    <row r="22" spans="1:6" x14ac:dyDescent="0.2">
      <c r="A22" s="60">
        <f t="shared" ref="A22:A23" si="1">A21+1</f>
        <v>1</v>
      </c>
      <c r="B22" s="74" t="s">
        <v>146</v>
      </c>
      <c r="C22" s="59" t="s">
        <v>140</v>
      </c>
      <c r="D22" s="175">
        <v>103</v>
      </c>
      <c r="E22" s="22"/>
      <c r="F22" s="15"/>
    </row>
    <row r="23" spans="1:6" x14ac:dyDescent="0.2">
      <c r="A23" s="60">
        <f t="shared" si="1"/>
        <v>2</v>
      </c>
      <c r="B23" s="74" t="s">
        <v>147</v>
      </c>
      <c r="C23" s="59" t="s">
        <v>140</v>
      </c>
      <c r="D23" s="173">
        <v>103</v>
      </c>
      <c r="E23" s="22"/>
      <c r="F23" s="15"/>
    </row>
    <row r="24" spans="1:6" x14ac:dyDescent="0.2">
      <c r="A24" s="60"/>
      <c r="B24" s="74"/>
      <c r="C24" s="59"/>
      <c r="D24" s="174"/>
      <c r="E24" s="52"/>
      <c r="F24" s="17"/>
    </row>
    <row r="25" spans="1:6" x14ac:dyDescent="0.2">
      <c r="A25" s="63">
        <f t="shared" ref="A25:A30" si="2">A24+1</f>
        <v>1</v>
      </c>
      <c r="B25" s="69" t="s">
        <v>148</v>
      </c>
      <c r="C25" s="65" t="s">
        <v>132</v>
      </c>
      <c r="D25" s="176">
        <v>20</v>
      </c>
      <c r="E25" s="22"/>
      <c r="F25" s="15"/>
    </row>
    <row r="26" spans="1:6" x14ac:dyDescent="0.2">
      <c r="A26" s="63">
        <f t="shared" si="2"/>
        <v>2</v>
      </c>
      <c r="B26" s="69" t="s">
        <v>149</v>
      </c>
      <c r="C26" s="65" t="s">
        <v>140</v>
      </c>
      <c r="D26" s="176">
        <v>24</v>
      </c>
      <c r="E26" s="22"/>
      <c r="F26" s="15"/>
    </row>
    <row r="27" spans="1:6" x14ac:dyDescent="0.2">
      <c r="A27" s="63">
        <f t="shared" si="2"/>
        <v>3</v>
      </c>
      <c r="B27" s="74" t="s">
        <v>136</v>
      </c>
      <c r="C27" s="59" t="s">
        <v>137</v>
      </c>
      <c r="D27" s="173">
        <v>4.2</v>
      </c>
      <c r="E27" s="22"/>
      <c r="F27" s="15"/>
    </row>
    <row r="28" spans="1:6" x14ac:dyDescent="0.2">
      <c r="A28" s="63">
        <f t="shared" si="2"/>
        <v>4</v>
      </c>
      <c r="B28" s="74" t="s">
        <v>138</v>
      </c>
      <c r="C28" s="59" t="s">
        <v>137</v>
      </c>
      <c r="D28" s="173">
        <v>4.2</v>
      </c>
      <c r="E28" s="22"/>
      <c r="F28" s="15"/>
    </row>
    <row r="29" spans="1:6" ht="25.5" x14ac:dyDescent="0.2">
      <c r="A29" s="63">
        <f t="shared" si="2"/>
        <v>5</v>
      </c>
      <c r="B29" s="69" t="s">
        <v>151</v>
      </c>
      <c r="C29" s="65" t="s">
        <v>132</v>
      </c>
      <c r="D29" s="176">
        <v>20</v>
      </c>
      <c r="E29" s="22"/>
      <c r="F29" s="15"/>
    </row>
    <row r="30" spans="1:6" x14ac:dyDescent="0.2">
      <c r="A30" s="63">
        <f t="shared" si="2"/>
        <v>6</v>
      </c>
      <c r="B30" s="69" t="s">
        <v>152</v>
      </c>
      <c r="C30" s="65" t="s">
        <v>140</v>
      </c>
      <c r="D30" s="176">
        <v>24</v>
      </c>
      <c r="E30" s="22"/>
      <c r="F30" s="15"/>
    </row>
    <row r="31" spans="1:6" x14ac:dyDescent="0.2">
      <c r="A31" s="63"/>
      <c r="B31" s="69" t="s">
        <v>537</v>
      </c>
      <c r="C31" s="65"/>
      <c r="D31" s="177"/>
      <c r="E31" s="53"/>
      <c r="F31" s="17"/>
    </row>
    <row r="32" spans="1:6" x14ac:dyDescent="0.2">
      <c r="A32" s="63"/>
      <c r="B32" s="69" t="s">
        <v>538</v>
      </c>
      <c r="C32" s="65"/>
      <c r="D32" s="177"/>
      <c r="E32" s="53"/>
      <c r="F32" s="17"/>
    </row>
    <row r="33" spans="1:6" x14ac:dyDescent="0.2">
      <c r="A33" s="60"/>
      <c r="B33" s="131" t="s">
        <v>154</v>
      </c>
      <c r="C33" s="59"/>
      <c r="D33" s="174"/>
      <c r="E33" s="53"/>
      <c r="F33" s="17"/>
    </row>
    <row r="34" spans="1:6" x14ac:dyDescent="0.2">
      <c r="A34" s="11"/>
      <c r="B34" s="200" t="str">
        <f>КСС1!B$34</f>
        <v>Изкопи в 20% з.п. и 80% ск.п.</v>
      </c>
      <c r="C34" s="19"/>
      <c r="D34" s="153"/>
      <c r="E34" s="53"/>
      <c r="F34" s="17"/>
    </row>
    <row r="35" spans="1:6" x14ac:dyDescent="0.2">
      <c r="A35" s="11"/>
      <c r="B35" s="132" t="s">
        <v>194</v>
      </c>
      <c r="C35" s="144" t="s">
        <v>9</v>
      </c>
      <c r="D35" s="178">
        <v>727.05600000000004</v>
      </c>
      <c r="E35" s="53"/>
      <c r="F35" s="17"/>
    </row>
    <row r="36" spans="1:6" x14ac:dyDescent="0.2">
      <c r="A36" s="18"/>
      <c r="B36" s="45" t="s">
        <v>12</v>
      </c>
      <c r="C36" s="19" t="s">
        <v>9</v>
      </c>
      <c r="D36" s="160">
        <v>152.32</v>
      </c>
      <c r="E36" s="53"/>
      <c r="F36" s="20"/>
    </row>
    <row r="37" spans="1:6" x14ac:dyDescent="0.2">
      <c r="A37" s="18"/>
      <c r="B37" s="45" t="s">
        <v>13</v>
      </c>
      <c r="C37" s="19" t="s">
        <v>9</v>
      </c>
      <c r="D37" s="178">
        <v>5.4</v>
      </c>
      <c r="E37" s="53"/>
      <c r="F37" s="20"/>
    </row>
    <row r="38" spans="1:6" x14ac:dyDescent="0.2">
      <c r="A38" s="18"/>
      <c r="B38" s="45" t="s">
        <v>560</v>
      </c>
      <c r="C38" s="19" t="s">
        <v>9</v>
      </c>
      <c r="D38" s="167">
        <f>SUM(D35:D37)</f>
        <v>884.77599999999995</v>
      </c>
      <c r="E38" s="53"/>
      <c r="F38" s="20"/>
    </row>
    <row r="39" spans="1:6" x14ac:dyDescent="0.2">
      <c r="A39" s="18"/>
      <c r="B39" s="45" t="s">
        <v>14</v>
      </c>
      <c r="C39" s="19" t="s">
        <v>9</v>
      </c>
      <c r="D39" s="159">
        <f>D38-D40</f>
        <v>176.9559999999999</v>
      </c>
      <c r="E39" s="53"/>
      <c r="F39" s="20"/>
    </row>
    <row r="40" spans="1:6" x14ac:dyDescent="0.2">
      <c r="A40" s="18"/>
      <c r="B40" s="45" t="s">
        <v>15</v>
      </c>
      <c r="C40" s="19" t="s">
        <v>9</v>
      </c>
      <c r="D40" s="199">
        <f>ROUND(D38*80%,2)</f>
        <v>707.82</v>
      </c>
      <c r="E40" s="54"/>
      <c r="F40" s="21"/>
    </row>
    <row r="41" spans="1:6" x14ac:dyDescent="0.2">
      <c r="A41" s="18">
        <v>1</v>
      </c>
      <c r="B41" s="45" t="s">
        <v>110</v>
      </c>
      <c r="C41" s="19" t="s">
        <v>9</v>
      </c>
      <c r="D41" s="159">
        <f>D39-D42</f>
        <v>141.56599999999992</v>
      </c>
      <c r="E41" s="159"/>
      <c r="F41" s="22"/>
    </row>
    <row r="42" spans="1:6" x14ac:dyDescent="0.2">
      <c r="A42" s="18">
        <v>2</v>
      </c>
      <c r="B42" s="45" t="s">
        <v>98</v>
      </c>
      <c r="C42" s="19" t="s">
        <v>9</v>
      </c>
      <c r="D42" s="199">
        <f>ROUND(D39*20%,2)</f>
        <v>35.39</v>
      </c>
      <c r="E42" s="159"/>
      <c r="F42" s="22"/>
    </row>
    <row r="43" spans="1:6" x14ac:dyDescent="0.2">
      <c r="A43" s="18">
        <v>3</v>
      </c>
      <c r="B43" s="45" t="s">
        <v>197</v>
      </c>
      <c r="C43" s="19" t="s">
        <v>9</v>
      </c>
      <c r="D43" s="159">
        <f>D42</f>
        <v>35.39</v>
      </c>
      <c r="E43" s="159"/>
      <c r="F43" s="22"/>
    </row>
    <row r="44" spans="1:6" x14ac:dyDescent="0.2">
      <c r="A44" s="18">
        <v>3</v>
      </c>
      <c r="B44" s="45" t="s">
        <v>157</v>
      </c>
      <c r="C44" s="19" t="s">
        <v>9</v>
      </c>
      <c r="D44" s="159">
        <f>D39</f>
        <v>176.9559999999999</v>
      </c>
      <c r="E44" s="159"/>
      <c r="F44" s="22"/>
    </row>
    <row r="45" spans="1:6" x14ac:dyDescent="0.2">
      <c r="A45" s="18">
        <v>4</v>
      </c>
      <c r="B45" s="45" t="s">
        <v>198</v>
      </c>
      <c r="C45" s="19" t="s">
        <v>9</v>
      </c>
      <c r="D45" s="159">
        <f>D44</f>
        <v>176.9559999999999</v>
      </c>
      <c r="E45" s="159"/>
      <c r="F45" s="22"/>
    </row>
    <row r="46" spans="1:6" x14ac:dyDescent="0.2">
      <c r="A46" s="18">
        <v>5</v>
      </c>
      <c r="B46" s="202" t="str">
        <f>КСС1!B$46</f>
        <v>Изкоп до 1.20м шир. и до 2м. дълб. скални почви</v>
      </c>
      <c r="C46" s="19" t="s">
        <v>9</v>
      </c>
      <c r="D46" s="159">
        <f>D40</f>
        <v>707.82</v>
      </c>
      <c r="E46" s="159"/>
      <c r="F46" s="22"/>
    </row>
    <row r="47" spans="1:6" x14ac:dyDescent="0.2">
      <c r="A47" s="18">
        <v>6</v>
      </c>
      <c r="B47" s="45" t="s">
        <v>115</v>
      </c>
      <c r="C47" s="19" t="s">
        <v>9</v>
      </c>
      <c r="D47" s="159">
        <f>D46</f>
        <v>707.82</v>
      </c>
      <c r="E47" s="159"/>
      <c r="F47" s="22"/>
    </row>
    <row r="48" spans="1:6" x14ac:dyDescent="0.2">
      <c r="A48" s="18">
        <v>7</v>
      </c>
      <c r="B48" s="45" t="s">
        <v>158</v>
      </c>
      <c r="C48" s="19" t="s">
        <v>9</v>
      </c>
      <c r="D48" s="159">
        <f>D46</f>
        <v>707.82</v>
      </c>
      <c r="E48" s="159"/>
      <c r="F48" s="22"/>
    </row>
    <row r="49" spans="1:6" x14ac:dyDescent="0.2">
      <c r="A49" s="18">
        <v>8</v>
      </c>
      <c r="B49" s="45" t="s">
        <v>199</v>
      </c>
      <c r="C49" s="19" t="s">
        <v>9</v>
      </c>
      <c r="D49" s="159">
        <f>D46</f>
        <v>707.82</v>
      </c>
      <c r="E49" s="159"/>
      <c r="F49" s="22"/>
    </row>
    <row r="50" spans="1:6" x14ac:dyDescent="0.2">
      <c r="A50" s="18">
        <v>9</v>
      </c>
      <c r="B50" s="45" t="s">
        <v>21</v>
      </c>
      <c r="C50" s="19" t="s">
        <v>9</v>
      </c>
      <c r="D50" s="160">
        <v>158.4</v>
      </c>
      <c r="E50" s="22"/>
      <c r="F50" s="22"/>
    </row>
    <row r="51" spans="1:6" x14ac:dyDescent="0.2">
      <c r="A51" s="18">
        <v>10</v>
      </c>
      <c r="B51" s="45" t="s">
        <v>16</v>
      </c>
      <c r="C51" s="19" t="s">
        <v>9</v>
      </c>
      <c r="D51" s="160">
        <v>726.37599999999998</v>
      </c>
      <c r="E51" s="22"/>
      <c r="F51" s="22"/>
    </row>
    <row r="52" spans="1:6" x14ac:dyDescent="0.2">
      <c r="A52" s="18">
        <v>11</v>
      </c>
      <c r="B52" s="45" t="s">
        <v>70</v>
      </c>
      <c r="C52" s="19" t="s">
        <v>9</v>
      </c>
      <c r="D52" s="160">
        <v>726.37599999999998</v>
      </c>
      <c r="E52" s="22"/>
      <c r="F52" s="15"/>
    </row>
    <row r="53" spans="1:6" x14ac:dyDescent="0.2">
      <c r="A53" s="18">
        <v>12</v>
      </c>
      <c r="B53" s="45" t="s">
        <v>150</v>
      </c>
      <c r="C53" s="19" t="s">
        <v>9</v>
      </c>
      <c r="D53" s="160">
        <v>0.02</v>
      </c>
      <c r="E53" s="22"/>
      <c r="F53" s="15"/>
    </row>
    <row r="54" spans="1:6" x14ac:dyDescent="0.2">
      <c r="A54" s="18">
        <v>13</v>
      </c>
      <c r="B54" s="45" t="s">
        <v>22</v>
      </c>
      <c r="C54" s="19" t="s">
        <v>7</v>
      </c>
      <c r="D54" s="160">
        <v>2</v>
      </c>
      <c r="E54" s="22"/>
      <c r="F54" s="15"/>
    </row>
    <row r="55" spans="1:6" x14ac:dyDescent="0.2">
      <c r="A55" s="18">
        <v>14</v>
      </c>
      <c r="B55" s="45" t="s">
        <v>23</v>
      </c>
      <c r="C55" s="19" t="s">
        <v>7</v>
      </c>
      <c r="D55" s="160">
        <v>1</v>
      </c>
      <c r="E55" s="22"/>
      <c r="F55" s="15"/>
    </row>
    <row r="56" spans="1:6" x14ac:dyDescent="0.2">
      <c r="A56" s="18">
        <v>15</v>
      </c>
      <c r="B56" s="45" t="s">
        <v>24</v>
      </c>
      <c r="C56" s="19" t="s">
        <v>7</v>
      </c>
      <c r="D56" s="180">
        <v>6</v>
      </c>
      <c r="E56" s="22"/>
      <c r="F56" s="15"/>
    </row>
    <row r="57" spans="1:6" x14ac:dyDescent="0.2">
      <c r="A57" s="18">
        <v>16</v>
      </c>
      <c r="B57" s="45" t="s">
        <v>25</v>
      </c>
      <c r="C57" s="19" t="s">
        <v>9</v>
      </c>
      <c r="D57" s="160">
        <v>2.1</v>
      </c>
      <c r="E57" s="22"/>
      <c r="F57" s="15"/>
    </row>
    <row r="58" spans="1:6" x14ac:dyDescent="0.2">
      <c r="A58" s="18">
        <v>17</v>
      </c>
      <c r="B58" s="45" t="s">
        <v>17</v>
      </c>
      <c r="C58" s="19" t="s">
        <v>9</v>
      </c>
      <c r="D58" s="160">
        <v>2.1</v>
      </c>
      <c r="E58" s="22"/>
      <c r="F58" s="15"/>
    </row>
    <row r="59" spans="1:6" x14ac:dyDescent="0.2">
      <c r="A59" s="18">
        <v>18</v>
      </c>
      <c r="B59" s="45" t="s">
        <v>18</v>
      </c>
      <c r="C59" s="19" t="s">
        <v>7</v>
      </c>
      <c r="D59" s="151">
        <v>9</v>
      </c>
      <c r="E59" s="22"/>
      <c r="F59" s="15"/>
    </row>
    <row r="60" spans="1:6" x14ac:dyDescent="0.2">
      <c r="A60" s="18">
        <v>19</v>
      </c>
      <c r="B60" s="45" t="s">
        <v>117</v>
      </c>
      <c r="C60" s="19" t="s">
        <v>5</v>
      </c>
      <c r="D60" s="180"/>
      <c r="E60" s="22"/>
      <c r="F60" s="15"/>
    </row>
    <row r="61" spans="1:6" x14ac:dyDescent="0.2">
      <c r="A61" s="18">
        <v>20</v>
      </c>
      <c r="B61" s="45" t="s">
        <v>116</v>
      </c>
      <c r="C61" s="19" t="s">
        <v>5</v>
      </c>
      <c r="D61" s="180">
        <v>40</v>
      </c>
      <c r="E61" s="22"/>
      <c r="F61" s="15"/>
    </row>
    <row r="62" spans="1:6" x14ac:dyDescent="0.2">
      <c r="A62" s="18">
        <v>21</v>
      </c>
      <c r="B62" s="45" t="s">
        <v>46</v>
      </c>
      <c r="C62" s="19" t="s">
        <v>5</v>
      </c>
      <c r="D62" s="180">
        <v>40</v>
      </c>
      <c r="E62" s="22"/>
      <c r="F62" s="15"/>
    </row>
    <row r="63" spans="1:6" ht="25.5" x14ac:dyDescent="0.2">
      <c r="A63" s="18">
        <v>22</v>
      </c>
      <c r="B63" s="45" t="s">
        <v>47</v>
      </c>
      <c r="C63" s="19" t="s">
        <v>7</v>
      </c>
      <c r="D63" s="180">
        <v>1</v>
      </c>
      <c r="E63" s="22"/>
      <c r="F63" s="15"/>
    </row>
    <row r="64" spans="1:6" ht="25.5" x14ac:dyDescent="0.2">
      <c r="A64" s="18">
        <v>23</v>
      </c>
      <c r="B64" s="45" t="s">
        <v>48</v>
      </c>
      <c r="C64" s="19" t="s">
        <v>7</v>
      </c>
      <c r="D64" s="180">
        <v>1</v>
      </c>
      <c r="E64" s="22"/>
      <c r="F64" s="15"/>
    </row>
    <row r="65" spans="1:6" x14ac:dyDescent="0.2">
      <c r="A65" s="11"/>
      <c r="B65" s="131" t="s">
        <v>43</v>
      </c>
      <c r="C65" s="44"/>
      <c r="D65" s="155"/>
      <c r="E65" s="46"/>
      <c r="F65" s="23"/>
    </row>
    <row r="66" spans="1:6" x14ac:dyDescent="0.2">
      <c r="A66" s="11"/>
      <c r="B66" s="45"/>
      <c r="C66" s="19"/>
      <c r="D66" s="153"/>
      <c r="E66" s="22"/>
      <c r="F66" s="15"/>
    </row>
    <row r="67" spans="1:6" x14ac:dyDescent="0.2">
      <c r="A67" s="10" t="s">
        <v>19</v>
      </c>
      <c r="B67" s="131" t="s">
        <v>20</v>
      </c>
      <c r="C67" s="44"/>
      <c r="D67" s="155"/>
      <c r="E67" s="46"/>
      <c r="F67" s="23"/>
    </row>
    <row r="68" spans="1:6" x14ac:dyDescent="0.2">
      <c r="A68" s="11">
        <v>1</v>
      </c>
      <c r="B68" s="45" t="s">
        <v>444</v>
      </c>
      <c r="C68" s="19"/>
      <c r="D68" s="153"/>
      <c r="E68" s="22"/>
      <c r="F68" s="15"/>
    </row>
    <row r="69" spans="1:6" x14ac:dyDescent="0.2">
      <c r="A69" s="11"/>
      <c r="B69" s="45" t="s">
        <v>456</v>
      </c>
      <c r="C69" s="19" t="s">
        <v>5</v>
      </c>
      <c r="D69" s="180">
        <v>396</v>
      </c>
      <c r="E69" s="22"/>
      <c r="F69" s="15"/>
    </row>
    <row r="70" spans="1:6" x14ac:dyDescent="0.2">
      <c r="A70" s="11"/>
      <c r="B70" s="45" t="s">
        <v>445</v>
      </c>
      <c r="C70" s="19" t="s">
        <v>5</v>
      </c>
      <c r="D70" s="180"/>
      <c r="E70" s="22"/>
      <c r="F70" s="15"/>
    </row>
    <row r="71" spans="1:6" x14ac:dyDescent="0.2">
      <c r="A71" s="11">
        <v>2</v>
      </c>
      <c r="B71" s="45" t="s">
        <v>122</v>
      </c>
      <c r="C71" s="19"/>
      <c r="D71" s="153"/>
      <c r="E71" s="22"/>
      <c r="F71" s="15"/>
    </row>
    <row r="72" spans="1:6" x14ac:dyDescent="0.2">
      <c r="A72" s="11"/>
      <c r="B72" s="45" t="s">
        <v>457</v>
      </c>
      <c r="C72" s="19" t="s">
        <v>7</v>
      </c>
      <c r="D72" s="180">
        <v>1</v>
      </c>
      <c r="E72" s="22"/>
      <c r="F72" s="15"/>
    </row>
    <row r="73" spans="1:6" x14ac:dyDescent="0.2">
      <c r="A73" s="11"/>
      <c r="B73" s="45" t="s">
        <v>458</v>
      </c>
      <c r="C73" s="19" t="s">
        <v>7</v>
      </c>
      <c r="D73" s="180">
        <v>1</v>
      </c>
      <c r="E73" s="22"/>
      <c r="F73" s="15"/>
    </row>
    <row r="74" spans="1:6" x14ac:dyDescent="0.2">
      <c r="A74" s="11"/>
      <c r="B74" s="45" t="s">
        <v>459</v>
      </c>
      <c r="C74" s="19" t="s">
        <v>7</v>
      </c>
      <c r="D74" s="180">
        <v>1</v>
      </c>
      <c r="E74" s="22"/>
      <c r="F74" s="15"/>
    </row>
    <row r="75" spans="1:6" x14ac:dyDescent="0.2">
      <c r="A75" s="11"/>
      <c r="B75" s="45" t="s">
        <v>446</v>
      </c>
      <c r="C75" s="19" t="s">
        <v>7</v>
      </c>
      <c r="D75" s="180">
        <v>1</v>
      </c>
      <c r="E75" s="22"/>
      <c r="F75" s="15"/>
    </row>
    <row r="76" spans="1:6" x14ac:dyDescent="0.2">
      <c r="A76" s="11"/>
      <c r="B76" s="45" t="s">
        <v>460</v>
      </c>
      <c r="C76" s="19" t="s">
        <v>7</v>
      </c>
      <c r="D76" s="180">
        <v>0</v>
      </c>
      <c r="E76" s="22"/>
      <c r="F76" s="15"/>
    </row>
    <row r="77" spans="1:6" x14ac:dyDescent="0.2">
      <c r="A77" s="11"/>
      <c r="B77" s="45" t="s">
        <v>461</v>
      </c>
      <c r="C77" s="19" t="s">
        <v>7</v>
      </c>
      <c r="D77" s="180"/>
      <c r="E77" s="22"/>
      <c r="F77" s="15"/>
    </row>
    <row r="78" spans="1:6" x14ac:dyDescent="0.2">
      <c r="A78" s="11"/>
      <c r="B78" s="45" t="s">
        <v>462</v>
      </c>
      <c r="C78" s="19" t="s">
        <v>7</v>
      </c>
      <c r="D78" s="180"/>
      <c r="E78" s="22"/>
      <c r="F78" s="15"/>
    </row>
    <row r="79" spans="1:6" x14ac:dyDescent="0.2">
      <c r="A79" s="11"/>
      <c r="B79" s="45" t="s">
        <v>463</v>
      </c>
      <c r="C79" s="19" t="s">
        <v>7</v>
      </c>
      <c r="D79" s="180"/>
      <c r="E79" s="22"/>
      <c r="F79" s="15"/>
    </row>
    <row r="80" spans="1:6" x14ac:dyDescent="0.2">
      <c r="A80" s="11"/>
      <c r="B80" s="45" t="s">
        <v>448</v>
      </c>
      <c r="C80" s="19" t="s">
        <v>7</v>
      </c>
      <c r="D80" s="180"/>
      <c r="E80" s="22"/>
      <c r="F80" s="15"/>
    </row>
    <row r="81" spans="1:6" x14ac:dyDescent="0.2">
      <c r="A81" s="11"/>
      <c r="B81" s="45" t="s">
        <v>450</v>
      </c>
      <c r="C81" s="19" t="s">
        <v>7</v>
      </c>
      <c r="D81" s="180"/>
      <c r="E81" s="22"/>
      <c r="F81" s="15"/>
    </row>
    <row r="82" spans="1:6" x14ac:dyDescent="0.2">
      <c r="A82" s="11"/>
      <c r="B82" s="45" t="s">
        <v>451</v>
      </c>
      <c r="C82" s="19" t="s">
        <v>7</v>
      </c>
      <c r="D82" s="180"/>
      <c r="E82" s="22"/>
      <c r="F82" s="15"/>
    </row>
    <row r="83" spans="1:6" x14ac:dyDescent="0.2">
      <c r="A83" s="11"/>
      <c r="B83" s="45" t="s">
        <v>464</v>
      </c>
      <c r="C83" s="19" t="s">
        <v>7</v>
      </c>
      <c r="D83" s="180">
        <v>1</v>
      </c>
      <c r="E83" s="22"/>
      <c r="F83" s="15"/>
    </row>
    <row r="84" spans="1:6" x14ac:dyDescent="0.2">
      <c r="A84" s="11"/>
      <c r="B84" s="45" t="s">
        <v>452</v>
      </c>
      <c r="C84" s="19" t="s">
        <v>7</v>
      </c>
      <c r="D84" s="180">
        <v>1</v>
      </c>
      <c r="E84" s="22"/>
      <c r="F84" s="15"/>
    </row>
    <row r="85" spans="1:6" x14ac:dyDescent="0.2">
      <c r="A85" s="11"/>
      <c r="B85" s="45" t="s">
        <v>453</v>
      </c>
      <c r="C85" s="19" t="s">
        <v>7</v>
      </c>
      <c r="D85" s="180"/>
      <c r="E85" s="22"/>
      <c r="F85" s="15"/>
    </row>
    <row r="86" spans="1:6" x14ac:dyDescent="0.2">
      <c r="A86" s="11"/>
      <c r="B86" s="45" t="s">
        <v>465</v>
      </c>
      <c r="C86" s="19" t="s">
        <v>7</v>
      </c>
      <c r="D86" s="180"/>
      <c r="E86" s="22"/>
      <c r="F86" s="15"/>
    </row>
    <row r="87" spans="1:6" x14ac:dyDescent="0.2">
      <c r="A87" s="11">
        <v>3</v>
      </c>
      <c r="B87" s="45" t="s">
        <v>26</v>
      </c>
      <c r="C87" s="19"/>
      <c r="D87" s="180"/>
      <c r="E87" s="22"/>
      <c r="F87" s="15"/>
    </row>
    <row r="88" spans="1:6" x14ac:dyDescent="0.2">
      <c r="A88" s="11"/>
      <c r="B88" s="45" t="s">
        <v>49</v>
      </c>
      <c r="C88" s="19" t="s">
        <v>7</v>
      </c>
      <c r="D88" s="180">
        <v>1</v>
      </c>
      <c r="E88" s="22"/>
      <c r="F88" s="15"/>
    </row>
    <row r="89" spans="1:6" x14ac:dyDescent="0.2">
      <c r="A89" s="11"/>
      <c r="B89" s="45" t="s">
        <v>44</v>
      </c>
      <c r="C89" s="19" t="s">
        <v>7</v>
      </c>
      <c r="D89" s="180">
        <v>1</v>
      </c>
      <c r="E89" s="22"/>
      <c r="F89" s="15"/>
    </row>
    <row r="90" spans="1:6" x14ac:dyDescent="0.2">
      <c r="A90" s="11"/>
      <c r="B90" s="45" t="s">
        <v>27</v>
      </c>
      <c r="C90" s="19" t="s">
        <v>7</v>
      </c>
      <c r="D90" s="180">
        <v>1</v>
      </c>
      <c r="E90" s="22"/>
      <c r="F90" s="15"/>
    </row>
    <row r="91" spans="1:6" x14ac:dyDescent="0.2">
      <c r="A91" s="11"/>
      <c r="B91" s="45" t="s">
        <v>50</v>
      </c>
      <c r="C91" s="19" t="s">
        <v>7</v>
      </c>
      <c r="D91" s="180"/>
      <c r="E91" s="22"/>
      <c r="F91" s="15"/>
    </row>
    <row r="92" spans="1:6" x14ac:dyDescent="0.2">
      <c r="A92" s="48">
        <v>4</v>
      </c>
      <c r="B92" s="45" t="s">
        <v>124</v>
      </c>
      <c r="C92" s="19" t="s">
        <v>7</v>
      </c>
      <c r="D92" s="160">
        <v>0</v>
      </c>
      <c r="E92" s="22"/>
      <c r="F92" s="15"/>
    </row>
    <row r="93" spans="1:6" x14ac:dyDescent="0.2">
      <c r="A93" s="48">
        <v>5</v>
      </c>
      <c r="B93" s="45" t="s">
        <v>118</v>
      </c>
      <c r="C93" s="19" t="s">
        <v>7</v>
      </c>
      <c r="D93" s="160">
        <v>6</v>
      </c>
      <c r="E93" s="22"/>
      <c r="F93" s="15"/>
    </row>
    <row r="94" spans="1:6" x14ac:dyDescent="0.2">
      <c r="A94" s="48">
        <v>6</v>
      </c>
      <c r="B94" s="45" t="s">
        <v>121</v>
      </c>
      <c r="C94" s="19" t="s">
        <v>7</v>
      </c>
      <c r="D94" s="160">
        <v>9</v>
      </c>
      <c r="E94" s="22"/>
      <c r="F94" s="15"/>
    </row>
    <row r="95" spans="1:6" x14ac:dyDescent="0.2">
      <c r="A95" s="48">
        <v>7</v>
      </c>
      <c r="B95" s="45" t="s">
        <v>119</v>
      </c>
      <c r="C95" s="19" t="s">
        <v>7</v>
      </c>
      <c r="D95" s="160">
        <v>5</v>
      </c>
      <c r="E95" s="22"/>
      <c r="F95" s="15"/>
    </row>
    <row r="96" spans="1:6" x14ac:dyDescent="0.2">
      <c r="A96" s="48">
        <v>8</v>
      </c>
      <c r="B96" s="45" t="s">
        <v>120</v>
      </c>
      <c r="C96" s="19" t="s">
        <v>7</v>
      </c>
      <c r="D96" s="160">
        <v>1</v>
      </c>
      <c r="E96" s="22"/>
      <c r="F96" s="15"/>
    </row>
    <row r="97" spans="1:6" x14ac:dyDescent="0.2">
      <c r="A97" s="48">
        <v>9</v>
      </c>
      <c r="B97" s="45" t="s">
        <v>123</v>
      </c>
      <c r="C97" s="19" t="s">
        <v>7</v>
      </c>
      <c r="D97" s="153">
        <v>0</v>
      </c>
      <c r="E97" s="22"/>
      <c r="F97" s="15"/>
    </row>
    <row r="98" spans="1:6" x14ac:dyDescent="0.2">
      <c r="A98" s="48">
        <v>10</v>
      </c>
      <c r="B98" s="157" t="s">
        <v>58</v>
      </c>
      <c r="C98" s="171" t="s">
        <v>7</v>
      </c>
      <c r="D98" s="179">
        <v>1</v>
      </c>
      <c r="E98" s="22"/>
      <c r="F98" s="15"/>
    </row>
    <row r="99" spans="1:6" x14ac:dyDescent="0.2">
      <c r="A99" s="48">
        <v>11</v>
      </c>
      <c r="B99" s="157" t="s">
        <v>28</v>
      </c>
      <c r="C99" s="171" t="s">
        <v>7</v>
      </c>
      <c r="D99" s="179">
        <v>0</v>
      </c>
      <c r="E99" s="22"/>
      <c r="F99" s="15"/>
    </row>
    <row r="100" spans="1:6" x14ac:dyDescent="0.2">
      <c r="A100" s="48">
        <v>12</v>
      </c>
      <c r="B100" s="45" t="s">
        <v>29</v>
      </c>
      <c r="C100" s="19" t="s">
        <v>7</v>
      </c>
      <c r="D100" s="180">
        <v>2</v>
      </c>
      <c r="E100" s="22"/>
      <c r="F100" s="15"/>
    </row>
    <row r="101" spans="1:6" x14ac:dyDescent="0.2">
      <c r="A101" s="48">
        <v>13</v>
      </c>
      <c r="B101" s="45" t="s">
        <v>33</v>
      </c>
      <c r="C101" s="19" t="s">
        <v>7</v>
      </c>
      <c r="D101" s="160">
        <v>1</v>
      </c>
      <c r="E101" s="22"/>
      <c r="F101" s="15"/>
    </row>
    <row r="102" spans="1:6" x14ac:dyDescent="0.2">
      <c r="A102" s="48">
        <v>14</v>
      </c>
      <c r="B102" s="45" t="s">
        <v>34</v>
      </c>
      <c r="C102" s="19" t="s">
        <v>7</v>
      </c>
      <c r="D102" s="160">
        <v>2</v>
      </c>
      <c r="E102" s="22"/>
      <c r="F102" s="15"/>
    </row>
    <row r="103" spans="1:6" x14ac:dyDescent="0.2">
      <c r="A103" s="48">
        <v>15</v>
      </c>
      <c r="B103" s="45" t="s">
        <v>30</v>
      </c>
      <c r="C103" s="19" t="s">
        <v>5</v>
      </c>
      <c r="D103" s="160">
        <v>524</v>
      </c>
      <c r="E103" s="22"/>
      <c r="F103" s="15"/>
    </row>
    <row r="104" spans="1:6" x14ac:dyDescent="0.2">
      <c r="A104" s="48">
        <v>16</v>
      </c>
      <c r="B104" s="45" t="s">
        <v>31</v>
      </c>
      <c r="C104" s="19" t="s">
        <v>5</v>
      </c>
      <c r="D104" s="160">
        <v>524</v>
      </c>
      <c r="E104" s="22"/>
      <c r="F104" s="15"/>
    </row>
    <row r="105" spans="1:6" x14ac:dyDescent="0.2">
      <c r="A105" s="48">
        <v>17</v>
      </c>
      <c r="B105" s="45" t="s">
        <v>32</v>
      </c>
      <c r="C105" s="19" t="s">
        <v>5</v>
      </c>
      <c r="D105" s="160">
        <v>524</v>
      </c>
      <c r="E105" s="22"/>
      <c r="F105" s="15"/>
    </row>
    <row r="106" spans="1:6" x14ac:dyDescent="0.2">
      <c r="A106" s="48">
        <v>18</v>
      </c>
      <c r="B106" s="45" t="s">
        <v>39</v>
      </c>
      <c r="C106" s="19" t="s">
        <v>5</v>
      </c>
      <c r="D106" s="160">
        <v>524</v>
      </c>
      <c r="E106" s="22"/>
      <c r="F106" s="15"/>
    </row>
    <row r="107" spans="1:6" x14ac:dyDescent="0.2">
      <c r="A107" s="24"/>
      <c r="B107" s="131" t="s">
        <v>42</v>
      </c>
      <c r="C107" s="44"/>
      <c r="D107" s="155"/>
      <c r="E107" s="46"/>
      <c r="F107" s="23"/>
    </row>
    <row r="108" spans="1:6" x14ac:dyDescent="0.2">
      <c r="A108" s="10" t="s">
        <v>8</v>
      </c>
      <c r="B108" s="131" t="s">
        <v>466</v>
      </c>
      <c r="C108" s="19"/>
      <c r="D108" s="153"/>
      <c r="E108" s="22"/>
      <c r="F108" s="15"/>
    </row>
    <row r="109" spans="1:6" x14ac:dyDescent="0.2">
      <c r="A109" s="11">
        <v>1</v>
      </c>
      <c r="B109" s="45" t="s">
        <v>40</v>
      </c>
      <c r="C109" s="19"/>
      <c r="D109" s="153"/>
      <c r="E109" s="22"/>
      <c r="F109" s="15"/>
    </row>
    <row r="110" spans="1:6" x14ac:dyDescent="0.2">
      <c r="A110" s="11"/>
      <c r="B110" s="45" t="s">
        <v>35</v>
      </c>
      <c r="C110" s="19" t="s">
        <v>7</v>
      </c>
      <c r="D110" s="180">
        <v>18</v>
      </c>
      <c r="E110" s="22"/>
      <c r="F110" s="15"/>
    </row>
    <row r="111" spans="1:6" x14ac:dyDescent="0.2">
      <c r="A111" s="11"/>
      <c r="B111" s="45" t="s">
        <v>51</v>
      </c>
      <c r="C111" s="19" t="s">
        <v>7</v>
      </c>
      <c r="D111" s="180">
        <v>1</v>
      </c>
      <c r="E111" s="22"/>
      <c r="F111" s="15"/>
    </row>
    <row r="112" spans="1:6" x14ac:dyDescent="0.2">
      <c r="A112" s="11"/>
      <c r="B112" s="45" t="s">
        <v>52</v>
      </c>
      <c r="C112" s="19" t="s">
        <v>7</v>
      </c>
      <c r="D112" s="180"/>
      <c r="E112" s="22"/>
      <c r="F112" s="15"/>
    </row>
    <row r="113" spans="1:6" x14ac:dyDescent="0.2">
      <c r="A113" s="11"/>
      <c r="B113" s="45" t="s">
        <v>36</v>
      </c>
      <c r="C113" s="19" t="s">
        <v>7</v>
      </c>
      <c r="D113" s="180">
        <v>1</v>
      </c>
      <c r="E113" s="22"/>
      <c r="F113" s="15"/>
    </row>
    <row r="114" spans="1:6" x14ac:dyDescent="0.2">
      <c r="A114" s="11">
        <v>2</v>
      </c>
      <c r="B114" s="45" t="s">
        <v>53</v>
      </c>
      <c r="C114" s="19" t="s">
        <v>5</v>
      </c>
      <c r="D114" s="160">
        <v>5.5</v>
      </c>
      <c r="E114" s="22"/>
      <c r="F114" s="15"/>
    </row>
    <row r="115" spans="1:6" x14ac:dyDescent="0.2">
      <c r="A115" s="11">
        <v>3</v>
      </c>
      <c r="B115" s="45" t="s">
        <v>54</v>
      </c>
      <c r="C115" s="19" t="s">
        <v>5</v>
      </c>
      <c r="D115" s="160">
        <v>0</v>
      </c>
      <c r="E115" s="22"/>
      <c r="F115" s="15"/>
    </row>
    <row r="116" spans="1:6" x14ac:dyDescent="0.2">
      <c r="A116" s="11">
        <v>4</v>
      </c>
      <c r="B116" s="45" t="s">
        <v>45</v>
      </c>
      <c r="C116" s="19" t="s">
        <v>5</v>
      </c>
      <c r="D116" s="160">
        <v>122.5</v>
      </c>
      <c r="E116" s="22"/>
      <c r="F116" s="15"/>
    </row>
    <row r="117" spans="1:6" x14ac:dyDescent="0.2">
      <c r="A117" s="11">
        <v>5</v>
      </c>
      <c r="B117" s="45" t="s">
        <v>55</v>
      </c>
      <c r="C117" s="19" t="s">
        <v>7</v>
      </c>
      <c r="D117" s="160">
        <v>2</v>
      </c>
      <c r="E117" s="22"/>
      <c r="F117" s="14"/>
    </row>
    <row r="118" spans="1:6" x14ac:dyDescent="0.2">
      <c r="A118" s="11">
        <v>6</v>
      </c>
      <c r="B118" s="45" t="s">
        <v>56</v>
      </c>
      <c r="C118" s="19" t="s">
        <v>7</v>
      </c>
      <c r="D118" s="160">
        <v>0</v>
      </c>
      <c r="E118" s="22"/>
      <c r="F118" s="15"/>
    </row>
    <row r="119" spans="1:6" x14ac:dyDescent="0.2">
      <c r="A119" s="11">
        <v>7</v>
      </c>
      <c r="B119" s="45" t="s">
        <v>37</v>
      </c>
      <c r="C119" s="19" t="s">
        <v>7</v>
      </c>
      <c r="D119" s="160">
        <v>2</v>
      </c>
      <c r="E119" s="22"/>
      <c r="F119" s="15"/>
    </row>
    <row r="120" spans="1:6" x14ac:dyDescent="0.2">
      <c r="A120" s="11">
        <v>8</v>
      </c>
      <c r="B120" s="45" t="s">
        <v>467</v>
      </c>
      <c r="C120" s="19" t="s">
        <v>7</v>
      </c>
      <c r="D120" s="160">
        <v>1</v>
      </c>
      <c r="E120" s="22"/>
      <c r="F120" s="15"/>
    </row>
    <row r="121" spans="1:6" x14ac:dyDescent="0.2">
      <c r="A121" s="11">
        <v>9</v>
      </c>
      <c r="B121" s="45" t="s">
        <v>468</v>
      </c>
      <c r="C121" s="19" t="s">
        <v>7</v>
      </c>
      <c r="D121" s="160">
        <v>0</v>
      </c>
      <c r="E121" s="22"/>
      <c r="F121" s="15"/>
    </row>
    <row r="122" spans="1:6" x14ac:dyDescent="0.2">
      <c r="A122" s="11">
        <v>10</v>
      </c>
      <c r="B122" s="45" t="s">
        <v>469</v>
      </c>
      <c r="C122" s="19" t="s">
        <v>7</v>
      </c>
      <c r="D122" s="160">
        <v>19</v>
      </c>
      <c r="E122" s="22"/>
      <c r="F122" s="15"/>
    </row>
    <row r="123" spans="1:6" x14ac:dyDescent="0.2">
      <c r="A123" s="11">
        <v>11</v>
      </c>
      <c r="B123" s="45" t="s">
        <v>10</v>
      </c>
      <c r="C123" s="19" t="s">
        <v>9</v>
      </c>
      <c r="D123" s="160">
        <v>1</v>
      </c>
      <c r="E123" s="22"/>
      <c r="F123" s="15"/>
    </row>
    <row r="124" spans="1:6" x14ac:dyDescent="0.2">
      <c r="A124" s="11">
        <v>12</v>
      </c>
      <c r="B124" s="45" t="s">
        <v>11</v>
      </c>
      <c r="C124" s="19" t="s">
        <v>7</v>
      </c>
      <c r="D124" s="160">
        <v>20</v>
      </c>
      <c r="E124" s="22"/>
      <c r="F124" s="15"/>
    </row>
    <row r="125" spans="1:6" ht="13.5" thickBot="1" x14ac:dyDescent="0.25">
      <c r="A125" s="11"/>
      <c r="B125" s="131" t="s">
        <v>41</v>
      </c>
      <c r="C125" s="44"/>
      <c r="D125" s="155"/>
      <c r="E125" s="46"/>
      <c r="F125" s="23">
        <f>ROUND(SUM(F110:F124),2)</f>
        <v>0</v>
      </c>
    </row>
    <row r="126" spans="1:6" ht="13.5" thickBot="1" x14ac:dyDescent="0.25">
      <c r="A126" s="3"/>
      <c r="B126" s="142" t="s">
        <v>111</v>
      </c>
      <c r="C126" s="121"/>
      <c r="D126" s="156"/>
      <c r="E126" s="122"/>
      <c r="F126" s="73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view="pageBreakPreview" topLeftCell="A79" zoomScaleNormal="85" zoomScaleSheetLayoutView="100" workbookViewId="0">
      <selection activeCell="B125" sqref="B125"/>
    </sheetView>
  </sheetViews>
  <sheetFormatPr defaultRowHeight="12.75" customHeight="1" x14ac:dyDescent="0.2"/>
  <cols>
    <col min="1" max="1" width="2.5703125" bestFit="1" customWidth="1"/>
    <col min="2" max="2" width="57.7109375" style="123" customWidth="1"/>
    <col min="3" max="3" width="5.28515625" style="123" bestFit="1" customWidth="1"/>
    <col min="4" max="4" width="7.85546875" style="181" bestFit="1" customWidth="1"/>
    <col min="5" max="5" width="7" style="123" bestFit="1" customWidth="1"/>
    <col min="6" max="6" width="10.42578125" customWidth="1"/>
  </cols>
  <sheetData>
    <row r="1" spans="1:6" ht="20.25" x14ac:dyDescent="0.2">
      <c r="A1" s="7"/>
      <c r="B1" s="294" t="s">
        <v>563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416</v>
      </c>
    </row>
    <row r="4" spans="1:6" x14ac:dyDescent="0.2">
      <c r="A4" s="7"/>
      <c r="B4" s="9"/>
      <c r="C4" s="27"/>
      <c r="D4" s="186" t="s">
        <v>412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582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124"/>
      <c r="E7" s="125"/>
      <c r="F7" s="17"/>
    </row>
    <row r="8" spans="1:6" x14ac:dyDescent="0.2">
      <c r="A8" s="13"/>
      <c r="B8" s="131" t="s">
        <v>153</v>
      </c>
      <c r="C8" s="14"/>
      <c r="D8" s="19"/>
      <c r="E8" s="54"/>
      <c r="F8" s="25"/>
    </row>
    <row r="9" spans="1:6" x14ac:dyDescent="0.2">
      <c r="A9" s="60">
        <v>1</v>
      </c>
      <c r="B9" s="74" t="s">
        <v>131</v>
      </c>
      <c r="C9" s="59" t="s">
        <v>132</v>
      </c>
      <c r="D9" s="172">
        <v>4410</v>
      </c>
      <c r="E9" s="22"/>
      <c r="F9" s="15"/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72">
        <v>2205</v>
      </c>
      <c r="E10" s="22"/>
      <c r="F10" s="15"/>
    </row>
    <row r="11" spans="1:6" x14ac:dyDescent="0.2">
      <c r="A11" s="60">
        <f t="shared" ref="A11:A20" si="0">A10+1</f>
        <v>3</v>
      </c>
      <c r="B11" s="74" t="s">
        <v>443</v>
      </c>
      <c r="C11" s="59" t="s">
        <v>135</v>
      </c>
      <c r="D11" s="173">
        <v>1081.8</v>
      </c>
      <c r="E11" s="22"/>
      <c r="F11" s="15"/>
    </row>
    <row r="12" spans="1:6" x14ac:dyDescent="0.2">
      <c r="A12" s="60">
        <f t="shared" si="0"/>
        <v>4</v>
      </c>
      <c r="B12" s="74" t="s">
        <v>136</v>
      </c>
      <c r="C12" s="59" t="s">
        <v>137</v>
      </c>
      <c r="D12" s="173">
        <v>1302.3</v>
      </c>
      <c r="E12" s="22"/>
      <c r="F12" s="15"/>
    </row>
    <row r="13" spans="1:6" x14ac:dyDescent="0.2">
      <c r="A13" s="60">
        <f t="shared" si="0"/>
        <v>5</v>
      </c>
      <c r="B13" s="74" t="s">
        <v>138</v>
      </c>
      <c r="C13" s="59" t="s">
        <v>137</v>
      </c>
      <c r="D13" s="173">
        <v>1302.3</v>
      </c>
      <c r="E13" s="22"/>
      <c r="F13" s="15"/>
    </row>
    <row r="14" spans="1:6" x14ac:dyDescent="0.2">
      <c r="A14" s="60">
        <f t="shared" si="0"/>
        <v>6</v>
      </c>
      <c r="B14" s="74" t="s">
        <v>442</v>
      </c>
      <c r="C14" s="59" t="s">
        <v>137</v>
      </c>
      <c r="D14" s="173">
        <v>1081.8</v>
      </c>
      <c r="E14" s="22"/>
      <c r="F14" s="15"/>
    </row>
    <row r="15" spans="1:6" ht="25.5" x14ac:dyDescent="0.2">
      <c r="A15" s="60">
        <f t="shared" si="0"/>
        <v>7</v>
      </c>
      <c r="B15" s="74" t="s">
        <v>142</v>
      </c>
      <c r="C15" s="59" t="s">
        <v>139</v>
      </c>
      <c r="D15" s="173">
        <v>211.68</v>
      </c>
      <c r="E15" s="22"/>
      <c r="F15" s="15"/>
    </row>
    <row r="16" spans="1:6" ht="25.5" x14ac:dyDescent="0.2">
      <c r="A16" s="60">
        <f t="shared" si="0"/>
        <v>8</v>
      </c>
      <c r="B16" s="74" t="s">
        <v>143</v>
      </c>
      <c r="C16" s="59" t="s">
        <v>139</v>
      </c>
      <c r="D16" s="174">
        <v>0</v>
      </c>
      <c r="E16" s="22"/>
      <c r="F16" s="15"/>
    </row>
    <row r="17" spans="1:6" ht="25.5" x14ac:dyDescent="0.2">
      <c r="A17" s="60">
        <f t="shared" si="0"/>
        <v>9</v>
      </c>
      <c r="B17" s="74" t="s">
        <v>144</v>
      </c>
      <c r="C17" s="59" t="s">
        <v>139</v>
      </c>
      <c r="D17" s="173">
        <v>317.51999999999992</v>
      </c>
      <c r="E17" s="22"/>
      <c r="F17" s="15"/>
    </row>
    <row r="18" spans="1:6" ht="25.5" x14ac:dyDescent="0.2">
      <c r="A18" s="60">
        <f t="shared" si="0"/>
        <v>10</v>
      </c>
      <c r="B18" s="74" t="s">
        <v>145</v>
      </c>
      <c r="C18" s="59" t="s">
        <v>139</v>
      </c>
      <c r="D18" s="174">
        <v>0</v>
      </c>
      <c r="E18" s="22"/>
      <c r="F18" s="15"/>
    </row>
    <row r="19" spans="1:6" x14ac:dyDescent="0.2">
      <c r="A19" s="60">
        <f t="shared" si="0"/>
        <v>11</v>
      </c>
      <c r="B19" s="74" t="s">
        <v>155</v>
      </c>
      <c r="C19" s="59" t="s">
        <v>140</v>
      </c>
      <c r="D19" s="173">
        <v>2205</v>
      </c>
      <c r="E19" s="22"/>
      <c r="F19" s="15"/>
    </row>
    <row r="20" spans="1:6" x14ac:dyDescent="0.2">
      <c r="A20" s="60">
        <f t="shared" si="0"/>
        <v>12</v>
      </c>
      <c r="B20" s="74" t="s">
        <v>141</v>
      </c>
      <c r="C20" s="59" t="s">
        <v>132</v>
      </c>
      <c r="D20" s="173">
        <v>4410</v>
      </c>
      <c r="E20" s="22"/>
      <c r="F20" s="15"/>
    </row>
    <row r="21" spans="1:6" x14ac:dyDescent="0.2">
      <c r="A21" s="60"/>
      <c r="B21" s="74"/>
      <c r="C21" s="59"/>
      <c r="D21" s="174"/>
      <c r="E21" s="52"/>
      <c r="F21" s="17"/>
    </row>
    <row r="22" spans="1:6" x14ac:dyDescent="0.2">
      <c r="A22" s="60">
        <f t="shared" ref="A22:A23" si="1">A21+1</f>
        <v>1</v>
      </c>
      <c r="B22" s="74" t="s">
        <v>146</v>
      </c>
      <c r="C22" s="59" t="s">
        <v>140</v>
      </c>
      <c r="D22" s="175">
        <v>453</v>
      </c>
      <c r="E22" s="22"/>
      <c r="F22" s="15"/>
    </row>
    <row r="23" spans="1:6" x14ac:dyDescent="0.2">
      <c r="A23" s="60">
        <f t="shared" si="1"/>
        <v>2</v>
      </c>
      <c r="B23" s="74" t="s">
        <v>147</v>
      </c>
      <c r="C23" s="59" t="s">
        <v>140</v>
      </c>
      <c r="D23" s="173">
        <v>453</v>
      </c>
      <c r="E23" s="22"/>
      <c r="F23" s="15"/>
    </row>
    <row r="24" spans="1:6" x14ac:dyDescent="0.2">
      <c r="A24" s="60"/>
      <c r="B24" s="74"/>
      <c r="C24" s="59"/>
      <c r="D24" s="174"/>
      <c r="E24" s="52"/>
      <c r="F24" s="17"/>
    </row>
    <row r="25" spans="1:6" x14ac:dyDescent="0.2">
      <c r="A25" s="63">
        <f t="shared" ref="A25:A30" si="2">A24+1</f>
        <v>1</v>
      </c>
      <c r="B25" s="69" t="s">
        <v>148</v>
      </c>
      <c r="C25" s="65" t="s">
        <v>132</v>
      </c>
      <c r="D25" s="176">
        <v>127</v>
      </c>
      <c r="E25" s="22"/>
      <c r="F25" s="15"/>
    </row>
    <row r="26" spans="1:6" x14ac:dyDescent="0.2">
      <c r="A26" s="63">
        <f t="shared" si="2"/>
        <v>2</v>
      </c>
      <c r="B26" s="69" t="s">
        <v>149</v>
      </c>
      <c r="C26" s="65" t="s">
        <v>140</v>
      </c>
      <c r="D26" s="176">
        <v>152.4</v>
      </c>
      <c r="E26" s="22"/>
      <c r="F26" s="15"/>
    </row>
    <row r="27" spans="1:6" x14ac:dyDescent="0.2">
      <c r="A27" s="63">
        <f t="shared" si="2"/>
        <v>3</v>
      </c>
      <c r="B27" s="74" t="s">
        <v>136</v>
      </c>
      <c r="C27" s="59" t="s">
        <v>137</v>
      </c>
      <c r="D27" s="173">
        <v>26.67</v>
      </c>
      <c r="E27" s="22"/>
      <c r="F27" s="15"/>
    </row>
    <row r="28" spans="1:6" x14ac:dyDescent="0.2">
      <c r="A28" s="63">
        <f t="shared" si="2"/>
        <v>4</v>
      </c>
      <c r="B28" s="74" t="s">
        <v>138</v>
      </c>
      <c r="C28" s="59" t="s">
        <v>137</v>
      </c>
      <c r="D28" s="173">
        <v>26.67</v>
      </c>
      <c r="E28" s="22"/>
      <c r="F28" s="15"/>
    </row>
    <row r="29" spans="1:6" ht="25.5" x14ac:dyDescent="0.2">
      <c r="A29" s="63">
        <f t="shared" si="2"/>
        <v>5</v>
      </c>
      <c r="B29" s="69" t="s">
        <v>151</v>
      </c>
      <c r="C29" s="65" t="s">
        <v>132</v>
      </c>
      <c r="D29" s="176">
        <v>127</v>
      </c>
      <c r="E29" s="22"/>
      <c r="F29" s="15"/>
    </row>
    <row r="30" spans="1:6" x14ac:dyDescent="0.2">
      <c r="A30" s="63">
        <f t="shared" si="2"/>
        <v>6</v>
      </c>
      <c r="B30" s="69" t="s">
        <v>152</v>
      </c>
      <c r="C30" s="65" t="s">
        <v>140</v>
      </c>
      <c r="D30" s="176">
        <v>152.4</v>
      </c>
      <c r="E30" s="22"/>
      <c r="F30" s="15"/>
    </row>
    <row r="31" spans="1:6" x14ac:dyDescent="0.2">
      <c r="A31" s="63"/>
      <c r="B31" s="69" t="s">
        <v>537</v>
      </c>
      <c r="C31" s="65"/>
      <c r="D31" s="177"/>
      <c r="E31" s="53"/>
      <c r="F31" s="17"/>
    </row>
    <row r="32" spans="1:6" x14ac:dyDescent="0.2">
      <c r="A32" s="63"/>
      <c r="B32" s="69" t="s">
        <v>538</v>
      </c>
      <c r="C32" s="65"/>
      <c r="D32" s="177"/>
      <c r="E32" s="50"/>
      <c r="F32" s="17"/>
    </row>
    <row r="33" spans="1:6" x14ac:dyDescent="0.2">
      <c r="A33" s="60"/>
      <c r="B33" s="131" t="s">
        <v>154</v>
      </c>
      <c r="C33" s="59"/>
      <c r="D33" s="174"/>
      <c r="E33" s="50"/>
      <c r="F33" s="17"/>
    </row>
    <row r="34" spans="1:6" x14ac:dyDescent="0.2">
      <c r="A34" s="11"/>
      <c r="B34" s="200" t="str">
        <f>КСС1!B$34</f>
        <v>Изкопи в 20% з.п. и 80% ск.п.</v>
      </c>
      <c r="C34" s="19"/>
      <c r="D34" s="153"/>
      <c r="E34" s="50"/>
      <c r="F34" s="17"/>
    </row>
    <row r="35" spans="1:6" x14ac:dyDescent="0.2">
      <c r="A35" s="11"/>
      <c r="B35" s="132" t="s">
        <v>194</v>
      </c>
      <c r="C35" s="144" t="s">
        <v>9</v>
      </c>
      <c r="D35" s="178">
        <v>4327.2</v>
      </c>
      <c r="E35" s="50"/>
      <c r="F35" s="17"/>
    </row>
    <row r="36" spans="1:6" x14ac:dyDescent="0.2">
      <c r="A36" s="18"/>
      <c r="B36" s="45" t="s">
        <v>12</v>
      </c>
      <c r="C36" s="19" t="s">
        <v>9</v>
      </c>
      <c r="D36" s="160">
        <v>831.21499999999992</v>
      </c>
      <c r="E36" s="50"/>
      <c r="F36" s="17"/>
    </row>
    <row r="37" spans="1:6" x14ac:dyDescent="0.2">
      <c r="A37" s="18"/>
      <c r="B37" s="45" t="s">
        <v>13</v>
      </c>
      <c r="C37" s="19" t="s">
        <v>9</v>
      </c>
      <c r="D37" s="178">
        <v>43.2</v>
      </c>
      <c r="E37" s="53"/>
      <c r="F37" s="20"/>
    </row>
    <row r="38" spans="1:6" x14ac:dyDescent="0.2">
      <c r="A38" s="18"/>
      <c r="B38" s="45" t="s">
        <v>560</v>
      </c>
      <c r="C38" s="19" t="s">
        <v>9</v>
      </c>
      <c r="D38" s="167">
        <f>SUM(D35:D37)</f>
        <v>5201.6149999999998</v>
      </c>
      <c r="E38" s="53"/>
      <c r="F38" s="20"/>
    </row>
    <row r="39" spans="1:6" x14ac:dyDescent="0.2">
      <c r="A39" s="18"/>
      <c r="B39" s="45" t="s">
        <v>14</v>
      </c>
      <c r="C39" s="19" t="s">
        <v>9</v>
      </c>
      <c r="D39" s="159">
        <f>D38-D40</f>
        <v>1040.3249999999998</v>
      </c>
      <c r="E39" s="53"/>
      <c r="F39" s="20"/>
    </row>
    <row r="40" spans="1:6" x14ac:dyDescent="0.2">
      <c r="A40" s="18"/>
      <c r="B40" s="45" t="s">
        <v>15</v>
      </c>
      <c r="C40" s="19" t="s">
        <v>9</v>
      </c>
      <c r="D40" s="199">
        <f>ROUND(D38*80%,2)</f>
        <v>4161.29</v>
      </c>
      <c r="E40" s="54"/>
      <c r="F40" s="21"/>
    </row>
    <row r="41" spans="1:6" x14ac:dyDescent="0.2">
      <c r="A41" s="18">
        <v>1</v>
      </c>
      <c r="B41" s="45" t="s">
        <v>110</v>
      </c>
      <c r="C41" s="19" t="s">
        <v>9</v>
      </c>
      <c r="D41" s="159">
        <f>D39-D42</f>
        <v>832.25499999999988</v>
      </c>
      <c r="E41" s="159"/>
      <c r="F41" s="22"/>
    </row>
    <row r="42" spans="1:6" x14ac:dyDescent="0.2">
      <c r="A42" s="18">
        <v>2</v>
      </c>
      <c r="B42" s="45" t="s">
        <v>98</v>
      </c>
      <c r="C42" s="19" t="s">
        <v>9</v>
      </c>
      <c r="D42" s="199">
        <f>ROUND(D39*20%,2)</f>
        <v>208.07</v>
      </c>
      <c r="E42" s="159"/>
      <c r="F42" s="22"/>
    </row>
    <row r="43" spans="1:6" x14ac:dyDescent="0.2">
      <c r="A43" s="18">
        <v>3</v>
      </c>
      <c r="B43" s="45" t="s">
        <v>197</v>
      </c>
      <c r="C43" s="19" t="s">
        <v>9</v>
      </c>
      <c r="D43" s="159">
        <f>D42</f>
        <v>208.07</v>
      </c>
      <c r="E43" s="159"/>
      <c r="F43" s="22"/>
    </row>
    <row r="44" spans="1:6" x14ac:dyDescent="0.2">
      <c r="A44" s="18">
        <v>3</v>
      </c>
      <c r="B44" s="45" t="s">
        <v>157</v>
      </c>
      <c r="C44" s="19" t="s">
        <v>9</v>
      </c>
      <c r="D44" s="159">
        <f>D39</f>
        <v>1040.3249999999998</v>
      </c>
      <c r="E44" s="159"/>
      <c r="F44" s="22"/>
    </row>
    <row r="45" spans="1:6" x14ac:dyDescent="0.2">
      <c r="A45" s="18">
        <v>4</v>
      </c>
      <c r="B45" s="45" t="s">
        <v>198</v>
      </c>
      <c r="C45" s="19" t="s">
        <v>9</v>
      </c>
      <c r="D45" s="159">
        <f>D44</f>
        <v>1040.3249999999998</v>
      </c>
      <c r="E45" s="159"/>
      <c r="F45" s="22"/>
    </row>
    <row r="46" spans="1:6" x14ac:dyDescent="0.2">
      <c r="A46" s="18">
        <v>5</v>
      </c>
      <c r="B46" s="202" t="str">
        <f>КСС1!B$46</f>
        <v>Изкоп до 1.20м шир. и до 2м. дълб. скални почви</v>
      </c>
      <c r="C46" s="19" t="s">
        <v>9</v>
      </c>
      <c r="D46" s="159">
        <f>D40</f>
        <v>4161.29</v>
      </c>
      <c r="E46" s="159"/>
      <c r="F46" s="22"/>
    </row>
    <row r="47" spans="1:6" x14ac:dyDescent="0.2">
      <c r="A47" s="18">
        <v>6</v>
      </c>
      <c r="B47" s="45" t="s">
        <v>115</v>
      </c>
      <c r="C47" s="19" t="s">
        <v>9</v>
      </c>
      <c r="D47" s="159">
        <f>D46</f>
        <v>4161.29</v>
      </c>
      <c r="E47" s="159"/>
      <c r="F47" s="22"/>
    </row>
    <row r="48" spans="1:6" x14ac:dyDescent="0.2">
      <c r="A48" s="18">
        <v>7</v>
      </c>
      <c r="B48" s="45" t="s">
        <v>158</v>
      </c>
      <c r="C48" s="19" t="s">
        <v>9</v>
      </c>
      <c r="D48" s="159">
        <f>D46</f>
        <v>4161.29</v>
      </c>
      <c r="E48" s="159"/>
      <c r="F48" s="22"/>
    </row>
    <row r="49" spans="1:6" x14ac:dyDescent="0.2">
      <c r="A49" s="18">
        <v>8</v>
      </c>
      <c r="B49" s="45" t="s">
        <v>199</v>
      </c>
      <c r="C49" s="19" t="s">
        <v>9</v>
      </c>
      <c r="D49" s="159">
        <f>D46</f>
        <v>4161.29</v>
      </c>
      <c r="E49" s="159"/>
      <c r="F49" s="22"/>
    </row>
    <row r="50" spans="1:6" x14ac:dyDescent="0.2">
      <c r="A50" s="18">
        <v>9</v>
      </c>
      <c r="B50" s="45" t="s">
        <v>21</v>
      </c>
      <c r="C50" s="19" t="s">
        <v>9</v>
      </c>
      <c r="D50" s="160">
        <v>961.6</v>
      </c>
      <c r="E50" s="22"/>
      <c r="F50" s="22"/>
    </row>
    <row r="51" spans="1:6" x14ac:dyDescent="0.2">
      <c r="A51" s="18">
        <v>10</v>
      </c>
      <c r="B51" s="45" t="s">
        <v>16</v>
      </c>
      <c r="C51" s="19" t="s">
        <v>9</v>
      </c>
      <c r="D51" s="160">
        <v>4240.0149999999994</v>
      </c>
      <c r="E51" s="22"/>
      <c r="F51" s="22"/>
    </row>
    <row r="52" spans="1:6" x14ac:dyDescent="0.2">
      <c r="A52" s="18">
        <v>11</v>
      </c>
      <c r="B52" s="45" t="s">
        <v>70</v>
      </c>
      <c r="C52" s="19" t="s">
        <v>9</v>
      </c>
      <c r="D52" s="160">
        <v>4240.0149999999994</v>
      </c>
      <c r="E52" s="22"/>
      <c r="F52" s="15"/>
    </row>
    <row r="53" spans="1:6" x14ac:dyDescent="0.2">
      <c r="A53" s="18">
        <v>12</v>
      </c>
      <c r="B53" s="45" t="s">
        <v>150</v>
      </c>
      <c r="C53" s="19" t="s">
        <v>9</v>
      </c>
      <c r="D53" s="160">
        <v>0</v>
      </c>
      <c r="E53" s="22"/>
      <c r="F53" s="15"/>
    </row>
    <row r="54" spans="1:6" x14ac:dyDescent="0.2">
      <c r="A54" s="18">
        <v>13</v>
      </c>
      <c r="B54" s="45" t="s">
        <v>22</v>
      </c>
      <c r="C54" s="19" t="s">
        <v>7</v>
      </c>
      <c r="D54" s="160">
        <v>17</v>
      </c>
      <c r="E54" s="22"/>
      <c r="F54" s="15"/>
    </row>
    <row r="55" spans="1:6" x14ac:dyDescent="0.2">
      <c r="A55" s="18">
        <v>14</v>
      </c>
      <c r="B55" s="45" t="s">
        <v>23</v>
      </c>
      <c r="C55" s="19" t="s">
        <v>7</v>
      </c>
      <c r="D55" s="160">
        <v>7</v>
      </c>
      <c r="E55" s="22"/>
      <c r="F55" s="15"/>
    </row>
    <row r="56" spans="1:6" x14ac:dyDescent="0.2">
      <c r="A56" s="18">
        <v>15</v>
      </c>
      <c r="B56" s="45" t="s">
        <v>24</v>
      </c>
      <c r="C56" s="19" t="s">
        <v>7</v>
      </c>
      <c r="D56" s="180">
        <v>33</v>
      </c>
      <c r="E56" s="22"/>
      <c r="F56" s="15"/>
    </row>
    <row r="57" spans="1:6" x14ac:dyDescent="0.2">
      <c r="A57" s="18">
        <v>16</v>
      </c>
      <c r="B57" s="45" t="s">
        <v>25</v>
      </c>
      <c r="C57" s="19" t="s">
        <v>9</v>
      </c>
      <c r="D57" s="160">
        <v>11.55</v>
      </c>
      <c r="E57" s="22"/>
      <c r="F57" s="15"/>
    </row>
    <row r="58" spans="1:6" x14ac:dyDescent="0.2">
      <c r="A58" s="18">
        <v>17</v>
      </c>
      <c r="B58" s="45" t="s">
        <v>17</v>
      </c>
      <c r="C58" s="19" t="s">
        <v>9</v>
      </c>
      <c r="D58" s="160">
        <v>11.55</v>
      </c>
      <c r="E58" s="22"/>
      <c r="F58" s="15"/>
    </row>
    <row r="59" spans="1:6" x14ac:dyDescent="0.2">
      <c r="A59" s="18">
        <v>18</v>
      </c>
      <c r="B59" s="45" t="s">
        <v>18</v>
      </c>
      <c r="C59" s="19" t="s">
        <v>7</v>
      </c>
      <c r="D59" s="180">
        <v>32</v>
      </c>
      <c r="E59" s="22"/>
      <c r="F59" s="15"/>
    </row>
    <row r="60" spans="1:6" x14ac:dyDescent="0.2">
      <c r="A60" s="18">
        <v>19</v>
      </c>
      <c r="B60" s="45" t="s">
        <v>117</v>
      </c>
      <c r="C60" s="19" t="s">
        <v>5</v>
      </c>
      <c r="D60" s="180">
        <v>8</v>
      </c>
      <c r="E60" s="22"/>
      <c r="F60" s="15"/>
    </row>
    <row r="61" spans="1:6" x14ac:dyDescent="0.2">
      <c r="A61" s="18">
        <v>20</v>
      </c>
      <c r="B61" s="45" t="s">
        <v>116</v>
      </c>
      <c r="C61" s="19" t="s">
        <v>5</v>
      </c>
      <c r="D61" s="180"/>
      <c r="E61" s="22"/>
      <c r="F61" s="15"/>
    </row>
    <row r="62" spans="1:6" x14ac:dyDescent="0.2">
      <c r="A62" s="18">
        <v>21</v>
      </c>
      <c r="B62" s="45" t="s">
        <v>46</v>
      </c>
      <c r="C62" s="19" t="s">
        <v>5</v>
      </c>
      <c r="D62" s="180"/>
      <c r="E62" s="22"/>
      <c r="F62" s="15"/>
    </row>
    <row r="63" spans="1:6" ht="25.5" x14ac:dyDescent="0.2">
      <c r="A63" s="18">
        <v>22</v>
      </c>
      <c r="B63" s="45" t="s">
        <v>47</v>
      </c>
      <c r="C63" s="19" t="s">
        <v>7</v>
      </c>
      <c r="D63" s="180"/>
      <c r="E63" s="22"/>
      <c r="F63" s="15"/>
    </row>
    <row r="64" spans="1:6" ht="25.5" x14ac:dyDescent="0.2">
      <c r="A64" s="18">
        <v>23</v>
      </c>
      <c r="B64" s="45" t="s">
        <v>48</v>
      </c>
      <c r="C64" s="19" t="s">
        <v>7</v>
      </c>
      <c r="D64" s="180"/>
      <c r="E64" s="22"/>
      <c r="F64" s="15"/>
    </row>
    <row r="65" spans="1:6" x14ac:dyDescent="0.2">
      <c r="A65" s="11"/>
      <c r="B65" s="131" t="s">
        <v>43</v>
      </c>
      <c r="C65" s="44"/>
      <c r="D65" s="155"/>
      <c r="E65" s="46"/>
      <c r="F65" s="23"/>
    </row>
    <row r="66" spans="1:6" x14ac:dyDescent="0.2">
      <c r="A66" s="11"/>
      <c r="B66" s="45"/>
      <c r="C66" s="19"/>
      <c r="D66" s="153"/>
      <c r="E66" s="22"/>
      <c r="F66" s="15"/>
    </row>
    <row r="67" spans="1:6" x14ac:dyDescent="0.2">
      <c r="A67" s="10" t="s">
        <v>19</v>
      </c>
      <c r="B67" s="131" t="s">
        <v>20</v>
      </c>
      <c r="C67" s="44"/>
      <c r="D67" s="155"/>
      <c r="E67" s="46"/>
      <c r="F67" s="23"/>
    </row>
    <row r="68" spans="1:6" x14ac:dyDescent="0.2">
      <c r="A68" s="11">
        <v>1</v>
      </c>
      <c r="B68" s="45" t="s">
        <v>444</v>
      </c>
      <c r="C68" s="19"/>
      <c r="D68" s="153"/>
      <c r="E68" s="22"/>
      <c r="F68" s="15"/>
    </row>
    <row r="69" spans="1:6" x14ac:dyDescent="0.2">
      <c r="A69" s="11"/>
      <c r="B69" s="45" t="s">
        <v>456</v>
      </c>
      <c r="C69" s="19" t="s">
        <v>5</v>
      </c>
      <c r="D69" s="180"/>
      <c r="E69" s="22"/>
      <c r="F69" s="15"/>
    </row>
    <row r="70" spans="1:6" x14ac:dyDescent="0.2">
      <c r="A70" s="11"/>
      <c r="B70" s="45" t="s">
        <v>445</v>
      </c>
      <c r="C70" s="19" t="s">
        <v>5</v>
      </c>
      <c r="D70" s="180">
        <v>2404</v>
      </c>
      <c r="E70" s="22"/>
      <c r="F70" s="15"/>
    </row>
    <row r="71" spans="1:6" x14ac:dyDescent="0.2">
      <c r="A71" s="11">
        <v>2</v>
      </c>
      <c r="B71" s="45" t="s">
        <v>122</v>
      </c>
      <c r="C71" s="19"/>
      <c r="D71" s="153"/>
      <c r="E71" s="22"/>
      <c r="F71" s="15"/>
    </row>
    <row r="72" spans="1:6" x14ac:dyDescent="0.2">
      <c r="A72" s="11"/>
      <c r="B72" s="45" t="s">
        <v>457</v>
      </c>
      <c r="C72" s="19" t="s">
        <v>7</v>
      </c>
      <c r="D72" s="180"/>
      <c r="E72" s="22"/>
      <c r="F72" s="15"/>
    </row>
    <row r="73" spans="1:6" x14ac:dyDescent="0.2">
      <c r="A73" s="11"/>
      <c r="B73" s="45" t="s">
        <v>458</v>
      </c>
      <c r="C73" s="19" t="s">
        <v>7</v>
      </c>
      <c r="D73" s="180"/>
      <c r="E73" s="22"/>
      <c r="F73" s="15"/>
    </row>
    <row r="74" spans="1:6" x14ac:dyDescent="0.2">
      <c r="A74" s="11"/>
      <c r="B74" s="45" t="s">
        <v>459</v>
      </c>
      <c r="C74" s="19" t="s">
        <v>7</v>
      </c>
      <c r="D74" s="180">
        <v>2</v>
      </c>
      <c r="E74" s="22"/>
      <c r="F74" s="15"/>
    </row>
    <row r="75" spans="1:6" x14ac:dyDescent="0.2">
      <c r="A75" s="11"/>
      <c r="B75" s="45" t="s">
        <v>446</v>
      </c>
      <c r="C75" s="19" t="s">
        <v>7</v>
      </c>
      <c r="D75" s="180">
        <v>20</v>
      </c>
      <c r="E75" s="22"/>
      <c r="F75" s="15"/>
    </row>
    <row r="76" spans="1:6" x14ac:dyDescent="0.2">
      <c r="A76" s="11"/>
      <c r="B76" s="45" t="s">
        <v>460</v>
      </c>
      <c r="C76" s="19" t="s">
        <v>7</v>
      </c>
      <c r="D76" s="180">
        <v>6</v>
      </c>
      <c r="E76" s="22"/>
      <c r="F76" s="15"/>
    </row>
    <row r="77" spans="1:6" x14ac:dyDescent="0.2">
      <c r="A77" s="11"/>
      <c r="B77" s="45" t="s">
        <v>461</v>
      </c>
      <c r="C77" s="19" t="s">
        <v>7</v>
      </c>
      <c r="D77" s="180">
        <v>1</v>
      </c>
      <c r="E77" s="22"/>
      <c r="F77" s="15"/>
    </row>
    <row r="78" spans="1:6" x14ac:dyDescent="0.2">
      <c r="A78" s="11"/>
      <c r="B78" s="45" t="s">
        <v>462</v>
      </c>
      <c r="C78" s="19" t="s">
        <v>7</v>
      </c>
      <c r="D78" s="180">
        <v>2</v>
      </c>
      <c r="E78" s="22"/>
      <c r="F78" s="15"/>
    </row>
    <row r="79" spans="1:6" x14ac:dyDescent="0.2">
      <c r="A79" s="11"/>
      <c r="B79" s="45" t="s">
        <v>463</v>
      </c>
      <c r="C79" s="19" t="s">
        <v>7</v>
      </c>
      <c r="D79" s="180">
        <v>1</v>
      </c>
      <c r="E79" s="22"/>
      <c r="F79" s="15"/>
    </row>
    <row r="80" spans="1:6" x14ac:dyDescent="0.2">
      <c r="A80" s="11"/>
      <c r="B80" s="45" t="s">
        <v>448</v>
      </c>
      <c r="C80" s="19" t="s">
        <v>7</v>
      </c>
      <c r="D80" s="180">
        <v>6</v>
      </c>
      <c r="E80" s="22"/>
      <c r="F80" s="15"/>
    </row>
    <row r="81" spans="1:6" x14ac:dyDescent="0.2">
      <c r="A81" s="11"/>
      <c r="B81" s="45" t="s">
        <v>450</v>
      </c>
      <c r="C81" s="19" t="s">
        <v>7</v>
      </c>
      <c r="D81" s="180">
        <v>7</v>
      </c>
      <c r="E81" s="22"/>
      <c r="F81" s="15"/>
    </row>
    <row r="82" spans="1:6" x14ac:dyDescent="0.2">
      <c r="A82" s="11"/>
      <c r="B82" s="45" t="s">
        <v>451</v>
      </c>
      <c r="C82" s="19" t="s">
        <v>7</v>
      </c>
      <c r="D82" s="180">
        <v>16</v>
      </c>
      <c r="E82" s="22"/>
      <c r="F82" s="15"/>
    </row>
    <row r="83" spans="1:6" x14ac:dyDescent="0.2">
      <c r="A83" s="11"/>
      <c r="B83" s="45" t="s">
        <v>464</v>
      </c>
      <c r="C83" s="19" t="s">
        <v>7</v>
      </c>
      <c r="D83" s="180"/>
      <c r="E83" s="22"/>
      <c r="F83" s="15"/>
    </row>
    <row r="84" spans="1:6" x14ac:dyDescent="0.2">
      <c r="A84" s="11"/>
      <c r="B84" s="45" t="s">
        <v>452</v>
      </c>
      <c r="C84" s="19" t="s">
        <v>7</v>
      </c>
      <c r="D84" s="180"/>
      <c r="E84" s="22"/>
      <c r="F84" s="15"/>
    </row>
    <row r="85" spans="1:6" x14ac:dyDescent="0.2">
      <c r="A85" s="11"/>
      <c r="B85" s="45" t="s">
        <v>453</v>
      </c>
      <c r="C85" s="19" t="s">
        <v>7</v>
      </c>
      <c r="D85" s="180">
        <v>23</v>
      </c>
      <c r="E85" s="22"/>
      <c r="F85" s="15"/>
    </row>
    <row r="86" spans="1:6" x14ac:dyDescent="0.2">
      <c r="A86" s="11"/>
      <c r="B86" s="45" t="s">
        <v>465</v>
      </c>
      <c r="C86" s="19" t="s">
        <v>7</v>
      </c>
      <c r="D86" s="180">
        <v>1</v>
      </c>
      <c r="E86" s="22"/>
      <c r="F86" s="15"/>
    </row>
    <row r="87" spans="1:6" x14ac:dyDescent="0.2">
      <c r="A87" s="11">
        <v>3</v>
      </c>
      <c r="B87" s="45" t="s">
        <v>26</v>
      </c>
      <c r="C87" s="19"/>
      <c r="D87" s="180"/>
      <c r="E87" s="22"/>
      <c r="F87" s="15"/>
    </row>
    <row r="88" spans="1:6" x14ac:dyDescent="0.2">
      <c r="A88" s="11"/>
      <c r="B88" s="45" t="s">
        <v>49</v>
      </c>
      <c r="C88" s="19" t="s">
        <v>7</v>
      </c>
      <c r="D88" s="180"/>
      <c r="E88" s="22"/>
      <c r="F88" s="15"/>
    </row>
    <row r="89" spans="1:6" x14ac:dyDescent="0.2">
      <c r="A89" s="11"/>
      <c r="B89" s="45" t="s">
        <v>44</v>
      </c>
      <c r="C89" s="19" t="s">
        <v>7</v>
      </c>
      <c r="D89" s="180"/>
      <c r="E89" s="22"/>
      <c r="F89" s="15"/>
    </row>
    <row r="90" spans="1:6" x14ac:dyDescent="0.2">
      <c r="A90" s="11"/>
      <c r="B90" s="45" t="s">
        <v>27</v>
      </c>
      <c r="C90" s="19" t="s">
        <v>7</v>
      </c>
      <c r="D90" s="180">
        <v>2</v>
      </c>
      <c r="E90" s="22"/>
      <c r="F90" s="15"/>
    </row>
    <row r="91" spans="1:6" x14ac:dyDescent="0.2">
      <c r="A91" s="11"/>
      <c r="B91" s="45" t="s">
        <v>50</v>
      </c>
      <c r="C91" s="19" t="s">
        <v>7</v>
      </c>
      <c r="D91" s="180">
        <v>1</v>
      </c>
      <c r="E91" s="22"/>
      <c r="F91" s="15"/>
    </row>
    <row r="92" spans="1:6" x14ac:dyDescent="0.2">
      <c r="A92" s="48">
        <v>4</v>
      </c>
      <c r="B92" s="45" t="s">
        <v>124</v>
      </c>
      <c r="C92" s="19" t="s">
        <v>7</v>
      </c>
      <c r="D92" s="160">
        <v>4</v>
      </c>
      <c r="E92" s="22"/>
      <c r="F92" s="15"/>
    </row>
    <row r="93" spans="1:6" x14ac:dyDescent="0.2">
      <c r="A93" s="48">
        <v>5</v>
      </c>
      <c r="B93" s="45" t="s">
        <v>118</v>
      </c>
      <c r="C93" s="19" t="s">
        <v>7</v>
      </c>
      <c r="D93" s="160">
        <v>164</v>
      </c>
      <c r="E93" s="22"/>
      <c r="F93" s="15"/>
    </row>
    <row r="94" spans="1:6" x14ac:dyDescent="0.2">
      <c r="A94" s="48">
        <v>6</v>
      </c>
      <c r="B94" s="45" t="s">
        <v>121</v>
      </c>
      <c r="C94" s="19" t="s">
        <v>7</v>
      </c>
      <c r="D94" s="160">
        <v>6</v>
      </c>
      <c r="E94" s="22"/>
      <c r="F94" s="15"/>
    </row>
    <row r="95" spans="1:6" x14ac:dyDescent="0.2">
      <c r="A95" s="48">
        <v>7</v>
      </c>
      <c r="B95" s="45" t="s">
        <v>119</v>
      </c>
      <c r="C95" s="19" t="s">
        <v>7</v>
      </c>
      <c r="D95" s="160">
        <v>0</v>
      </c>
      <c r="E95" s="22"/>
      <c r="F95" s="15"/>
    </row>
    <row r="96" spans="1:6" x14ac:dyDescent="0.2">
      <c r="A96" s="48">
        <v>8</v>
      </c>
      <c r="B96" s="45" t="s">
        <v>120</v>
      </c>
      <c r="C96" s="19" t="s">
        <v>7</v>
      </c>
      <c r="D96" s="160">
        <v>0</v>
      </c>
      <c r="E96" s="22"/>
      <c r="F96" s="15"/>
    </row>
    <row r="97" spans="1:6" x14ac:dyDescent="0.2">
      <c r="A97" s="48">
        <v>9</v>
      </c>
      <c r="B97" s="45" t="s">
        <v>123</v>
      </c>
      <c r="C97" s="19" t="s">
        <v>7</v>
      </c>
      <c r="D97" s="153">
        <v>0</v>
      </c>
      <c r="E97" s="22"/>
      <c r="F97" s="15"/>
    </row>
    <row r="98" spans="1:6" x14ac:dyDescent="0.2">
      <c r="A98" s="48">
        <v>10</v>
      </c>
      <c r="B98" s="157" t="s">
        <v>58</v>
      </c>
      <c r="C98" s="171" t="s">
        <v>7</v>
      </c>
      <c r="D98" s="179">
        <v>0</v>
      </c>
      <c r="E98" s="22"/>
      <c r="F98" s="15"/>
    </row>
    <row r="99" spans="1:6" x14ac:dyDescent="0.2">
      <c r="A99" s="48">
        <v>11</v>
      </c>
      <c r="B99" s="157" t="s">
        <v>28</v>
      </c>
      <c r="C99" s="171" t="s">
        <v>7</v>
      </c>
      <c r="D99" s="179">
        <v>7</v>
      </c>
      <c r="E99" s="22"/>
      <c r="F99" s="15"/>
    </row>
    <row r="100" spans="1:6" x14ac:dyDescent="0.2">
      <c r="A100" s="48">
        <v>12</v>
      </c>
      <c r="B100" s="45" t="s">
        <v>29</v>
      </c>
      <c r="C100" s="19" t="s">
        <v>7</v>
      </c>
      <c r="D100" s="180">
        <v>17</v>
      </c>
      <c r="E100" s="22"/>
      <c r="F100" s="15"/>
    </row>
    <row r="101" spans="1:6" x14ac:dyDescent="0.2">
      <c r="A101" s="48">
        <v>13</v>
      </c>
      <c r="B101" s="45" t="s">
        <v>33</v>
      </c>
      <c r="C101" s="19" t="s">
        <v>7</v>
      </c>
      <c r="D101" s="160">
        <v>7</v>
      </c>
      <c r="E101" s="22"/>
      <c r="F101" s="15"/>
    </row>
    <row r="102" spans="1:6" x14ac:dyDescent="0.2">
      <c r="A102" s="48">
        <v>14</v>
      </c>
      <c r="B102" s="45" t="s">
        <v>34</v>
      </c>
      <c r="C102" s="19" t="s">
        <v>7</v>
      </c>
      <c r="D102" s="160">
        <v>17</v>
      </c>
      <c r="E102" s="22"/>
      <c r="F102" s="15"/>
    </row>
    <row r="103" spans="1:6" x14ac:dyDescent="0.2">
      <c r="A103" s="48">
        <v>15</v>
      </c>
      <c r="B103" s="45" t="s">
        <v>30</v>
      </c>
      <c r="C103" s="19" t="s">
        <v>5</v>
      </c>
      <c r="D103" s="160">
        <v>3102.5</v>
      </c>
      <c r="E103" s="22"/>
      <c r="F103" s="15"/>
    </row>
    <row r="104" spans="1:6" x14ac:dyDescent="0.2">
      <c r="A104" s="48">
        <v>16</v>
      </c>
      <c r="B104" s="45" t="s">
        <v>31</v>
      </c>
      <c r="C104" s="19" t="s">
        <v>5</v>
      </c>
      <c r="D104" s="160">
        <v>3102.5</v>
      </c>
      <c r="E104" s="22"/>
      <c r="F104" s="15"/>
    </row>
    <row r="105" spans="1:6" x14ac:dyDescent="0.2">
      <c r="A105" s="48">
        <v>17</v>
      </c>
      <c r="B105" s="45" t="s">
        <v>32</v>
      </c>
      <c r="C105" s="19" t="s">
        <v>5</v>
      </c>
      <c r="D105" s="160">
        <v>3102.5</v>
      </c>
      <c r="E105" s="22"/>
      <c r="F105" s="15"/>
    </row>
    <row r="106" spans="1:6" x14ac:dyDescent="0.2">
      <c r="A106" s="48">
        <v>18</v>
      </c>
      <c r="B106" s="45" t="s">
        <v>39</v>
      </c>
      <c r="C106" s="19" t="s">
        <v>5</v>
      </c>
      <c r="D106" s="160">
        <v>3102.5</v>
      </c>
      <c r="E106" s="22"/>
      <c r="F106" s="15"/>
    </row>
    <row r="107" spans="1:6" x14ac:dyDescent="0.2">
      <c r="A107" s="24"/>
      <c r="B107" s="131" t="s">
        <v>42</v>
      </c>
      <c r="C107" s="44"/>
      <c r="D107" s="155"/>
      <c r="E107" s="46"/>
      <c r="F107" s="23"/>
    </row>
    <row r="108" spans="1:6" x14ac:dyDescent="0.2">
      <c r="A108" s="10" t="s">
        <v>8</v>
      </c>
      <c r="B108" s="131" t="s">
        <v>466</v>
      </c>
      <c r="C108" s="19"/>
      <c r="D108" s="153"/>
      <c r="E108" s="22"/>
      <c r="F108" s="15"/>
    </row>
    <row r="109" spans="1:6" x14ac:dyDescent="0.2">
      <c r="A109" s="11">
        <v>1</v>
      </c>
      <c r="B109" s="45" t="s">
        <v>40</v>
      </c>
      <c r="C109" s="19"/>
      <c r="D109" s="153"/>
      <c r="E109" s="22"/>
      <c r="F109" s="15"/>
    </row>
    <row r="110" spans="1:6" x14ac:dyDescent="0.2">
      <c r="A110" s="11"/>
      <c r="B110" s="45" t="s">
        <v>35</v>
      </c>
      <c r="C110" s="19" t="s">
        <v>7</v>
      </c>
      <c r="D110" s="180"/>
      <c r="E110" s="22"/>
      <c r="F110" s="15"/>
    </row>
    <row r="111" spans="1:6" x14ac:dyDescent="0.2">
      <c r="A111" s="11"/>
      <c r="B111" s="45" t="s">
        <v>51</v>
      </c>
      <c r="C111" s="19" t="s">
        <v>7</v>
      </c>
      <c r="D111" s="180">
        <v>2</v>
      </c>
      <c r="E111" s="22"/>
      <c r="F111" s="15"/>
    </row>
    <row r="112" spans="1:6" x14ac:dyDescent="0.2">
      <c r="A112" s="11"/>
      <c r="B112" s="45" t="s">
        <v>52</v>
      </c>
      <c r="C112" s="19" t="s">
        <v>7</v>
      </c>
      <c r="D112" s="180">
        <v>1</v>
      </c>
      <c r="E112" s="22"/>
      <c r="F112" s="15"/>
    </row>
    <row r="113" spans="1:6" x14ac:dyDescent="0.2">
      <c r="A113" s="11"/>
      <c r="B113" s="45" t="s">
        <v>36</v>
      </c>
      <c r="C113" s="19" t="s">
        <v>7</v>
      </c>
      <c r="D113" s="180">
        <v>124</v>
      </c>
      <c r="E113" s="22"/>
      <c r="F113" s="15"/>
    </row>
    <row r="114" spans="1:6" x14ac:dyDescent="0.2">
      <c r="A114" s="11">
        <v>2</v>
      </c>
      <c r="B114" s="45" t="s">
        <v>53</v>
      </c>
      <c r="C114" s="19" t="s">
        <v>5</v>
      </c>
      <c r="D114" s="160">
        <v>11</v>
      </c>
      <c r="E114" s="22"/>
      <c r="F114" s="15"/>
    </row>
    <row r="115" spans="1:6" x14ac:dyDescent="0.2">
      <c r="A115" s="11">
        <v>3</v>
      </c>
      <c r="B115" s="45" t="s">
        <v>54</v>
      </c>
      <c r="C115" s="19" t="s">
        <v>5</v>
      </c>
      <c r="D115" s="160">
        <v>5.5</v>
      </c>
      <c r="E115" s="22"/>
      <c r="F115" s="15"/>
    </row>
    <row r="116" spans="1:6" x14ac:dyDescent="0.2">
      <c r="A116" s="11">
        <v>4</v>
      </c>
      <c r="B116" s="45" t="s">
        <v>45</v>
      </c>
      <c r="C116" s="19" t="s">
        <v>5</v>
      </c>
      <c r="D116" s="160">
        <v>682</v>
      </c>
      <c r="E116" s="22"/>
      <c r="F116" s="15"/>
    </row>
    <row r="117" spans="1:6" x14ac:dyDescent="0.2">
      <c r="A117" s="11">
        <v>5</v>
      </c>
      <c r="B117" s="45" t="s">
        <v>55</v>
      </c>
      <c r="C117" s="19" t="s">
        <v>7</v>
      </c>
      <c r="D117" s="160">
        <v>4</v>
      </c>
      <c r="E117" s="22"/>
      <c r="F117" s="14"/>
    </row>
    <row r="118" spans="1:6" x14ac:dyDescent="0.2">
      <c r="A118" s="11">
        <v>6</v>
      </c>
      <c r="B118" s="45" t="s">
        <v>56</v>
      </c>
      <c r="C118" s="19" t="s">
        <v>7</v>
      </c>
      <c r="D118" s="160">
        <v>2</v>
      </c>
      <c r="E118" s="22"/>
      <c r="F118" s="15"/>
    </row>
    <row r="119" spans="1:6" x14ac:dyDescent="0.2">
      <c r="A119" s="11">
        <v>7</v>
      </c>
      <c r="B119" s="45" t="s">
        <v>37</v>
      </c>
      <c r="C119" s="19" t="s">
        <v>7</v>
      </c>
      <c r="D119" s="160">
        <v>248</v>
      </c>
      <c r="E119" s="22"/>
      <c r="F119" s="15"/>
    </row>
    <row r="120" spans="1:6" x14ac:dyDescent="0.2">
      <c r="A120" s="11">
        <v>8</v>
      </c>
      <c r="B120" s="45" t="s">
        <v>467</v>
      </c>
      <c r="C120" s="19" t="s">
        <v>7</v>
      </c>
      <c r="D120" s="160">
        <v>2</v>
      </c>
      <c r="E120" s="22"/>
      <c r="F120" s="15"/>
    </row>
    <row r="121" spans="1:6" x14ac:dyDescent="0.2">
      <c r="A121" s="11">
        <v>9</v>
      </c>
      <c r="B121" s="45" t="s">
        <v>468</v>
      </c>
      <c r="C121" s="19" t="s">
        <v>7</v>
      </c>
      <c r="D121" s="160">
        <v>1</v>
      </c>
      <c r="E121" s="22"/>
      <c r="F121" s="15"/>
    </row>
    <row r="122" spans="1:6" x14ac:dyDescent="0.2">
      <c r="A122" s="11">
        <v>10</v>
      </c>
      <c r="B122" s="45" t="s">
        <v>469</v>
      </c>
      <c r="C122" s="19" t="s">
        <v>7</v>
      </c>
      <c r="D122" s="160">
        <v>124</v>
      </c>
      <c r="E122" s="22"/>
      <c r="F122" s="15"/>
    </row>
    <row r="123" spans="1:6" x14ac:dyDescent="0.2">
      <c r="A123" s="11">
        <v>11</v>
      </c>
      <c r="B123" s="45" t="s">
        <v>10</v>
      </c>
      <c r="C123" s="19" t="s">
        <v>9</v>
      </c>
      <c r="D123" s="160">
        <v>6.3500000000000005</v>
      </c>
      <c r="E123" s="22"/>
      <c r="F123" s="15"/>
    </row>
    <row r="124" spans="1:6" x14ac:dyDescent="0.2">
      <c r="A124" s="11">
        <v>12</v>
      </c>
      <c r="B124" s="45" t="s">
        <v>11</v>
      </c>
      <c r="C124" s="19" t="s">
        <v>7</v>
      </c>
      <c r="D124" s="160">
        <v>127</v>
      </c>
      <c r="E124" s="22"/>
      <c r="F124" s="15"/>
    </row>
    <row r="125" spans="1:6" ht="13.5" thickBot="1" x14ac:dyDescent="0.25">
      <c r="A125" s="11"/>
      <c r="B125" s="131" t="s">
        <v>41</v>
      </c>
      <c r="C125" s="44"/>
      <c r="D125" s="155"/>
      <c r="E125" s="46"/>
      <c r="F125" s="23">
        <f>ROUND(SUM(F110:F124),2)</f>
        <v>0</v>
      </c>
    </row>
    <row r="126" spans="1:6" ht="13.5" thickBot="1" x14ac:dyDescent="0.25">
      <c r="A126" s="3"/>
      <c r="B126" s="142" t="s">
        <v>111</v>
      </c>
      <c r="C126" s="121"/>
      <c r="D126" s="156"/>
      <c r="E126" s="122"/>
      <c r="F126" s="73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view="pageBreakPreview" zoomScaleNormal="85" zoomScaleSheetLayoutView="100" workbookViewId="0">
      <selection activeCell="D7" sqref="D7:D118"/>
    </sheetView>
  </sheetViews>
  <sheetFormatPr defaultColWidth="8.85546875" defaultRowHeight="12.75" customHeight="1" x14ac:dyDescent="0.2"/>
  <cols>
    <col min="1" max="1" width="5.140625" customWidth="1"/>
    <col min="2" max="2" width="57.7109375" style="123" customWidth="1"/>
    <col min="3" max="3" width="5.5703125" style="123" customWidth="1"/>
    <col min="4" max="4" width="7.7109375" style="185" bestFit="1" customWidth="1"/>
    <col min="5" max="5" width="6.7109375" style="123" bestFit="1" customWidth="1"/>
    <col min="6" max="6" width="10.42578125" customWidth="1"/>
  </cols>
  <sheetData>
    <row r="1" spans="1:6" ht="20.25" x14ac:dyDescent="0.2">
      <c r="A1" s="7"/>
      <c r="B1" s="294" t="s">
        <v>564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414</v>
      </c>
    </row>
    <row r="4" spans="1:6" x14ac:dyDescent="0.2">
      <c r="A4" s="7"/>
      <c r="B4" s="9"/>
      <c r="C4" s="27"/>
      <c r="D4" s="186" t="s">
        <v>163</v>
      </c>
      <c r="E4" s="187"/>
      <c r="F4" s="188"/>
    </row>
    <row r="5" spans="1:6" ht="18" customHeight="1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321"/>
      <c r="B6" s="322" t="s">
        <v>584</v>
      </c>
      <c r="C6" s="323"/>
      <c r="D6" s="187"/>
      <c r="E6" s="187"/>
      <c r="F6" s="300"/>
    </row>
    <row r="7" spans="1:6" x14ac:dyDescent="0.2">
      <c r="A7" s="10" t="s">
        <v>38</v>
      </c>
      <c r="B7" s="131" t="s">
        <v>581</v>
      </c>
      <c r="C7" s="11"/>
      <c r="D7" s="18"/>
      <c r="E7" s="19"/>
      <c r="F7" s="15"/>
    </row>
    <row r="8" spans="1:6" x14ac:dyDescent="0.2">
      <c r="A8" s="13"/>
      <c r="B8" s="131" t="s">
        <v>153</v>
      </c>
      <c r="C8" s="14"/>
      <c r="D8" s="18"/>
      <c r="E8" s="22"/>
      <c r="F8" s="15"/>
    </row>
    <row r="9" spans="1:6" x14ac:dyDescent="0.2">
      <c r="A9" s="60">
        <v>1</v>
      </c>
      <c r="B9" s="74" t="s">
        <v>131</v>
      </c>
      <c r="C9" s="59" t="s">
        <v>132</v>
      </c>
      <c r="D9" s="172">
        <v>876</v>
      </c>
      <c r="E9" s="22"/>
      <c r="F9" s="15"/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72">
        <v>438</v>
      </c>
      <c r="E10" s="22"/>
      <c r="F10" s="15"/>
    </row>
    <row r="11" spans="1:6" x14ac:dyDescent="0.2">
      <c r="A11" s="60">
        <f t="shared" ref="A11:A20" si="0">A10+1</f>
        <v>3</v>
      </c>
      <c r="B11" s="74" t="s">
        <v>443</v>
      </c>
      <c r="C11" s="59" t="s">
        <v>135</v>
      </c>
      <c r="D11" s="173">
        <v>180.9</v>
      </c>
      <c r="E11" s="22"/>
      <c r="F11" s="15"/>
    </row>
    <row r="12" spans="1:6" x14ac:dyDescent="0.2">
      <c r="A12" s="60">
        <f t="shared" si="0"/>
        <v>4</v>
      </c>
      <c r="B12" s="74" t="s">
        <v>136</v>
      </c>
      <c r="C12" s="59" t="s">
        <v>137</v>
      </c>
      <c r="D12" s="173">
        <v>224.70000000000002</v>
      </c>
      <c r="E12" s="22"/>
      <c r="F12" s="15"/>
    </row>
    <row r="13" spans="1:6" x14ac:dyDescent="0.2">
      <c r="A13" s="60">
        <f t="shared" si="0"/>
        <v>5</v>
      </c>
      <c r="B13" s="74" t="s">
        <v>138</v>
      </c>
      <c r="C13" s="59" t="s">
        <v>137</v>
      </c>
      <c r="D13" s="173">
        <v>224.70000000000002</v>
      </c>
      <c r="E13" s="22"/>
      <c r="F13" s="15"/>
    </row>
    <row r="14" spans="1:6" x14ac:dyDescent="0.2">
      <c r="A14" s="60">
        <f t="shared" si="0"/>
        <v>6</v>
      </c>
      <c r="B14" s="74" t="s">
        <v>442</v>
      </c>
      <c r="C14" s="59" t="s">
        <v>137</v>
      </c>
      <c r="D14" s="173">
        <v>180.9</v>
      </c>
      <c r="E14" s="22"/>
      <c r="F14" s="15"/>
    </row>
    <row r="15" spans="1:6" ht="25.5" x14ac:dyDescent="0.2">
      <c r="A15" s="60">
        <f t="shared" si="0"/>
        <v>7</v>
      </c>
      <c r="B15" s="74" t="s">
        <v>142</v>
      </c>
      <c r="C15" s="59" t="s">
        <v>139</v>
      </c>
      <c r="D15" s="173">
        <v>42.047999999999995</v>
      </c>
      <c r="E15" s="22"/>
      <c r="F15" s="15"/>
    </row>
    <row r="16" spans="1:6" ht="25.5" x14ac:dyDescent="0.2">
      <c r="A16" s="60">
        <f t="shared" si="0"/>
        <v>8</v>
      </c>
      <c r="B16" s="74" t="s">
        <v>143</v>
      </c>
      <c r="C16" s="59" t="s">
        <v>139</v>
      </c>
      <c r="D16" s="175"/>
      <c r="E16" s="22"/>
      <c r="F16" s="15"/>
    </row>
    <row r="17" spans="1:6" ht="25.5" x14ac:dyDescent="0.2">
      <c r="A17" s="60">
        <f t="shared" si="0"/>
        <v>9</v>
      </c>
      <c r="B17" s="74" t="s">
        <v>144</v>
      </c>
      <c r="C17" s="59" t="s">
        <v>139</v>
      </c>
      <c r="D17" s="172">
        <v>63.071999999999989</v>
      </c>
      <c r="E17" s="22"/>
      <c r="F17" s="15"/>
    </row>
    <row r="18" spans="1:6" ht="25.5" x14ac:dyDescent="0.2">
      <c r="A18" s="60">
        <f t="shared" si="0"/>
        <v>10</v>
      </c>
      <c r="B18" s="74" t="s">
        <v>145</v>
      </c>
      <c r="C18" s="59" t="s">
        <v>139</v>
      </c>
      <c r="D18" s="175"/>
      <c r="E18" s="22"/>
      <c r="F18" s="15"/>
    </row>
    <row r="19" spans="1:6" x14ac:dyDescent="0.2">
      <c r="A19" s="60">
        <f t="shared" si="0"/>
        <v>11</v>
      </c>
      <c r="B19" s="74" t="s">
        <v>155</v>
      </c>
      <c r="C19" s="59" t="s">
        <v>140</v>
      </c>
      <c r="D19" s="173">
        <v>438</v>
      </c>
      <c r="E19" s="22"/>
      <c r="F19" s="15"/>
    </row>
    <row r="20" spans="1:6" x14ac:dyDescent="0.2">
      <c r="A20" s="60">
        <f t="shared" si="0"/>
        <v>12</v>
      </c>
      <c r="B20" s="74" t="s">
        <v>141</v>
      </c>
      <c r="C20" s="59" t="s">
        <v>132</v>
      </c>
      <c r="D20" s="173">
        <v>876</v>
      </c>
      <c r="E20" s="22"/>
      <c r="F20" s="15"/>
    </row>
    <row r="21" spans="1:6" x14ac:dyDescent="0.2">
      <c r="A21" s="60"/>
      <c r="B21" s="74"/>
      <c r="C21" s="59"/>
      <c r="D21" s="174"/>
      <c r="E21" s="22"/>
      <c r="F21" s="15"/>
    </row>
    <row r="22" spans="1:6" x14ac:dyDescent="0.2">
      <c r="A22" s="60">
        <f t="shared" ref="A22:A23" si="1">A21+1</f>
        <v>1</v>
      </c>
      <c r="B22" s="74" t="s">
        <v>146</v>
      </c>
      <c r="C22" s="59" t="s">
        <v>140</v>
      </c>
      <c r="D22" s="175"/>
      <c r="E22" s="22"/>
      <c r="F22" s="15"/>
    </row>
    <row r="23" spans="1:6" x14ac:dyDescent="0.2">
      <c r="A23" s="60">
        <f t="shared" si="1"/>
        <v>2</v>
      </c>
      <c r="B23" s="74" t="s">
        <v>147</v>
      </c>
      <c r="C23" s="59" t="s">
        <v>140</v>
      </c>
      <c r="D23" s="173">
        <v>0</v>
      </c>
      <c r="E23" s="22"/>
      <c r="F23" s="15"/>
    </row>
    <row r="24" spans="1:6" x14ac:dyDescent="0.2">
      <c r="A24" s="60"/>
      <c r="B24" s="74"/>
      <c r="C24" s="59"/>
      <c r="D24" s="174"/>
      <c r="E24" s="22"/>
      <c r="F24" s="15"/>
    </row>
    <row r="25" spans="1:6" x14ac:dyDescent="0.2">
      <c r="A25" s="63">
        <f t="shared" ref="A25:A30" si="2">A24+1</f>
        <v>1</v>
      </c>
      <c r="B25" s="69" t="s">
        <v>148</v>
      </c>
      <c r="C25" s="65" t="s">
        <v>132</v>
      </c>
      <c r="D25" s="176">
        <v>18</v>
      </c>
      <c r="E25" s="22"/>
      <c r="F25" s="15"/>
    </row>
    <row r="26" spans="1:6" x14ac:dyDescent="0.2">
      <c r="A26" s="63">
        <f t="shared" si="2"/>
        <v>2</v>
      </c>
      <c r="B26" s="69" t="s">
        <v>149</v>
      </c>
      <c r="C26" s="65" t="s">
        <v>140</v>
      </c>
      <c r="D26" s="176">
        <v>21.599999999999998</v>
      </c>
      <c r="E26" s="22"/>
      <c r="F26" s="15"/>
    </row>
    <row r="27" spans="1:6" x14ac:dyDescent="0.2">
      <c r="A27" s="63">
        <f t="shared" si="2"/>
        <v>3</v>
      </c>
      <c r="B27" s="74" t="s">
        <v>136</v>
      </c>
      <c r="C27" s="59" t="s">
        <v>137</v>
      </c>
      <c r="D27" s="173">
        <v>3.7799999999999994</v>
      </c>
      <c r="E27" s="22"/>
      <c r="F27" s="15"/>
    </row>
    <row r="28" spans="1:6" x14ac:dyDescent="0.2">
      <c r="A28" s="63">
        <f t="shared" si="2"/>
        <v>4</v>
      </c>
      <c r="B28" s="74" t="s">
        <v>138</v>
      </c>
      <c r="C28" s="59" t="s">
        <v>137</v>
      </c>
      <c r="D28" s="173">
        <v>3.7799999999999994</v>
      </c>
      <c r="E28" s="22"/>
      <c r="F28" s="15"/>
    </row>
    <row r="29" spans="1:6" ht="25.5" x14ac:dyDescent="0.2">
      <c r="A29" s="63">
        <f t="shared" si="2"/>
        <v>5</v>
      </c>
      <c r="B29" s="69" t="s">
        <v>151</v>
      </c>
      <c r="C29" s="65" t="s">
        <v>132</v>
      </c>
      <c r="D29" s="176">
        <v>18</v>
      </c>
      <c r="E29" s="22"/>
      <c r="F29" s="15"/>
    </row>
    <row r="30" spans="1:6" x14ac:dyDescent="0.2">
      <c r="A30" s="63">
        <f t="shared" si="2"/>
        <v>6</v>
      </c>
      <c r="B30" s="69" t="s">
        <v>152</v>
      </c>
      <c r="C30" s="65" t="s">
        <v>140</v>
      </c>
      <c r="D30" s="176">
        <v>21.599999999999998</v>
      </c>
      <c r="E30" s="22"/>
      <c r="F30" s="15"/>
    </row>
    <row r="31" spans="1:6" x14ac:dyDescent="0.2">
      <c r="A31" s="63"/>
      <c r="B31" s="69" t="s">
        <v>537</v>
      </c>
      <c r="C31" s="65"/>
      <c r="D31" s="177"/>
      <c r="E31" s="22"/>
      <c r="F31" s="15"/>
    </row>
    <row r="32" spans="1:6" x14ac:dyDescent="0.2">
      <c r="A32" s="63"/>
      <c r="B32" s="69" t="s">
        <v>538</v>
      </c>
      <c r="C32" s="65"/>
      <c r="D32" s="177"/>
      <c r="E32" s="15"/>
      <c r="F32" s="15"/>
    </row>
    <row r="33" spans="1:6" x14ac:dyDescent="0.2">
      <c r="A33" s="60"/>
      <c r="B33" s="131" t="s">
        <v>154</v>
      </c>
      <c r="C33" s="59"/>
      <c r="D33" s="174"/>
      <c r="E33" s="15"/>
      <c r="F33" s="15"/>
    </row>
    <row r="34" spans="1:6" x14ac:dyDescent="0.2">
      <c r="A34" s="11"/>
      <c r="B34" s="200" t="str">
        <f>КСС1!B$34</f>
        <v>Изкопи в 20% з.п. и 80% ск.п.</v>
      </c>
      <c r="C34" s="19"/>
      <c r="D34" s="329"/>
      <c r="E34" s="15"/>
      <c r="F34" s="15"/>
    </row>
    <row r="35" spans="1:6" x14ac:dyDescent="0.2">
      <c r="A35" s="11"/>
      <c r="B35" s="132" t="s">
        <v>194</v>
      </c>
      <c r="C35" s="144" t="s">
        <v>9</v>
      </c>
      <c r="D35" s="330">
        <v>759.78000000000009</v>
      </c>
      <c r="E35" s="15"/>
      <c r="F35" s="15"/>
    </row>
    <row r="36" spans="1:6" x14ac:dyDescent="0.2">
      <c r="A36" s="11"/>
      <c r="B36" s="45" t="s">
        <v>12</v>
      </c>
      <c r="C36" s="19" t="s">
        <v>9</v>
      </c>
      <c r="D36" s="318">
        <v>117.80999999999999</v>
      </c>
      <c r="E36" s="15"/>
      <c r="F36" s="15"/>
    </row>
    <row r="37" spans="1:6" x14ac:dyDescent="0.2">
      <c r="A37" s="11"/>
      <c r="B37" s="45" t="s">
        <v>13</v>
      </c>
      <c r="C37" s="19" t="s">
        <v>9</v>
      </c>
      <c r="D37" s="330">
        <v>7.2</v>
      </c>
      <c r="E37" s="22"/>
      <c r="F37" s="15"/>
    </row>
    <row r="38" spans="1:6" x14ac:dyDescent="0.2">
      <c r="A38" s="11"/>
      <c r="B38" s="45" t="s">
        <v>560</v>
      </c>
      <c r="C38" s="19" t="s">
        <v>9</v>
      </c>
      <c r="D38" s="316">
        <f>SUM(D35:D37)</f>
        <v>884.79000000000008</v>
      </c>
      <c r="E38" s="22"/>
      <c r="F38" s="15"/>
    </row>
    <row r="39" spans="1:6" x14ac:dyDescent="0.2">
      <c r="A39" s="11"/>
      <c r="B39" s="45" t="s">
        <v>14</v>
      </c>
      <c r="C39" s="19" t="s">
        <v>9</v>
      </c>
      <c r="D39" s="307">
        <f>D38-D40</f>
        <v>176.96000000000004</v>
      </c>
      <c r="E39" s="22"/>
      <c r="F39" s="15"/>
    </row>
    <row r="40" spans="1:6" x14ac:dyDescent="0.2">
      <c r="A40" s="11"/>
      <c r="B40" s="45" t="s">
        <v>15</v>
      </c>
      <c r="C40" s="19" t="s">
        <v>9</v>
      </c>
      <c r="D40" s="308">
        <f>ROUND(D38*80%,2)</f>
        <v>707.83</v>
      </c>
      <c r="E40" s="22"/>
      <c r="F40" s="15"/>
    </row>
    <row r="41" spans="1:6" x14ac:dyDescent="0.2">
      <c r="A41" s="11">
        <v>1</v>
      </c>
      <c r="B41" s="45" t="s">
        <v>110</v>
      </c>
      <c r="C41" s="19" t="s">
        <v>9</v>
      </c>
      <c r="D41" s="307">
        <f>D39-D42</f>
        <v>141.57000000000005</v>
      </c>
      <c r="E41" s="159"/>
      <c r="F41" s="15"/>
    </row>
    <row r="42" spans="1:6" x14ac:dyDescent="0.2">
      <c r="A42" s="11">
        <v>2</v>
      </c>
      <c r="B42" s="45" t="s">
        <v>98</v>
      </c>
      <c r="C42" s="19" t="s">
        <v>9</v>
      </c>
      <c r="D42" s="308">
        <f>ROUND(D39*20%,2)</f>
        <v>35.39</v>
      </c>
      <c r="E42" s="159"/>
      <c r="F42" s="15"/>
    </row>
    <row r="43" spans="1:6" x14ac:dyDescent="0.2">
      <c r="A43" s="11">
        <v>3</v>
      </c>
      <c r="B43" s="45" t="s">
        <v>197</v>
      </c>
      <c r="C43" s="19" t="s">
        <v>9</v>
      </c>
      <c r="D43" s="307">
        <f>D42</f>
        <v>35.39</v>
      </c>
      <c r="E43" s="159"/>
      <c r="F43" s="15"/>
    </row>
    <row r="44" spans="1:6" x14ac:dyDescent="0.2">
      <c r="A44" s="11">
        <v>3</v>
      </c>
      <c r="B44" s="45" t="s">
        <v>157</v>
      </c>
      <c r="C44" s="19" t="s">
        <v>9</v>
      </c>
      <c r="D44" s="307">
        <f>D39</f>
        <v>176.96000000000004</v>
      </c>
      <c r="E44" s="159"/>
      <c r="F44" s="15"/>
    </row>
    <row r="45" spans="1:6" x14ac:dyDescent="0.2">
      <c r="A45" s="11">
        <v>4</v>
      </c>
      <c r="B45" s="45" t="s">
        <v>198</v>
      </c>
      <c r="C45" s="19" t="s">
        <v>9</v>
      </c>
      <c r="D45" s="307">
        <f>D44</f>
        <v>176.96000000000004</v>
      </c>
      <c r="E45" s="159"/>
      <c r="F45" s="15"/>
    </row>
    <row r="46" spans="1:6" x14ac:dyDescent="0.2">
      <c r="A46" s="11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707.83</v>
      </c>
      <c r="E46" s="159"/>
      <c r="F46" s="15"/>
    </row>
    <row r="47" spans="1:6" x14ac:dyDescent="0.2">
      <c r="A47" s="11">
        <v>6</v>
      </c>
      <c r="B47" s="45" t="s">
        <v>115</v>
      </c>
      <c r="C47" s="19" t="s">
        <v>9</v>
      </c>
      <c r="D47" s="307">
        <f>D46</f>
        <v>707.83</v>
      </c>
      <c r="E47" s="159"/>
      <c r="F47" s="15"/>
    </row>
    <row r="48" spans="1:6" x14ac:dyDescent="0.2">
      <c r="A48" s="11">
        <v>7</v>
      </c>
      <c r="B48" s="45" t="s">
        <v>158</v>
      </c>
      <c r="C48" s="19" t="s">
        <v>9</v>
      </c>
      <c r="D48" s="307">
        <f>D46</f>
        <v>707.83</v>
      </c>
      <c r="E48" s="159"/>
      <c r="F48" s="15"/>
    </row>
    <row r="49" spans="1:6" x14ac:dyDescent="0.2">
      <c r="A49" s="11">
        <v>8</v>
      </c>
      <c r="B49" s="45" t="s">
        <v>199</v>
      </c>
      <c r="C49" s="19" t="s">
        <v>9</v>
      </c>
      <c r="D49" s="307">
        <f>D46</f>
        <v>707.83</v>
      </c>
      <c r="E49" s="159"/>
      <c r="F49" s="15"/>
    </row>
    <row r="50" spans="1:6" x14ac:dyDescent="0.2">
      <c r="A50" s="11">
        <v>9</v>
      </c>
      <c r="B50" s="45" t="s">
        <v>21</v>
      </c>
      <c r="C50" s="19" t="s">
        <v>9</v>
      </c>
      <c r="D50" s="318">
        <v>160.80000000000001</v>
      </c>
      <c r="E50" s="22"/>
      <c r="F50" s="15"/>
    </row>
    <row r="51" spans="1:6" x14ac:dyDescent="0.2">
      <c r="A51" s="11">
        <v>10</v>
      </c>
      <c r="B51" s="45" t="s">
        <v>16</v>
      </c>
      <c r="C51" s="19" t="s">
        <v>9</v>
      </c>
      <c r="D51" s="318">
        <v>723.99</v>
      </c>
      <c r="E51" s="22"/>
      <c r="F51" s="15"/>
    </row>
    <row r="52" spans="1:6" x14ac:dyDescent="0.2">
      <c r="A52" s="11">
        <v>11</v>
      </c>
      <c r="B52" s="45" t="s">
        <v>70</v>
      </c>
      <c r="C52" s="19" t="s">
        <v>9</v>
      </c>
      <c r="D52" s="318">
        <v>723.99</v>
      </c>
      <c r="E52" s="22"/>
      <c r="F52" s="15"/>
    </row>
    <row r="53" spans="1:6" x14ac:dyDescent="0.2">
      <c r="A53" s="11">
        <v>12</v>
      </c>
      <c r="B53" s="45" t="s">
        <v>150</v>
      </c>
      <c r="C53" s="19" t="s">
        <v>9</v>
      </c>
      <c r="D53" s="318">
        <v>6.19</v>
      </c>
      <c r="E53" s="22"/>
      <c r="F53" s="15"/>
    </row>
    <row r="54" spans="1:6" x14ac:dyDescent="0.2">
      <c r="A54" s="11">
        <v>13</v>
      </c>
      <c r="B54" s="45" t="s">
        <v>22</v>
      </c>
      <c r="C54" s="19" t="s">
        <v>7</v>
      </c>
      <c r="D54" s="318">
        <v>3</v>
      </c>
      <c r="E54" s="22"/>
      <c r="F54" s="15"/>
    </row>
    <row r="55" spans="1:6" x14ac:dyDescent="0.2">
      <c r="A55" s="11">
        <v>14</v>
      </c>
      <c r="B55" s="45" t="s">
        <v>23</v>
      </c>
      <c r="C55" s="19" t="s">
        <v>7</v>
      </c>
      <c r="D55" s="318">
        <v>1</v>
      </c>
      <c r="E55" s="22"/>
      <c r="F55" s="15"/>
    </row>
    <row r="56" spans="1:6" x14ac:dyDescent="0.2">
      <c r="A56" s="11">
        <v>15</v>
      </c>
      <c r="B56" s="45" t="s">
        <v>24</v>
      </c>
      <c r="C56" s="19" t="s">
        <v>7</v>
      </c>
      <c r="D56" s="331">
        <v>10</v>
      </c>
      <c r="E56" s="22"/>
      <c r="F56" s="15"/>
    </row>
    <row r="57" spans="1:6" x14ac:dyDescent="0.2">
      <c r="A57" s="11">
        <v>16</v>
      </c>
      <c r="B57" s="45" t="s">
        <v>25</v>
      </c>
      <c r="C57" s="19" t="s">
        <v>9</v>
      </c>
      <c r="D57" s="318">
        <v>3.5</v>
      </c>
      <c r="E57" s="22"/>
      <c r="F57" s="15"/>
    </row>
    <row r="58" spans="1:6" x14ac:dyDescent="0.2">
      <c r="A58" s="11">
        <v>17</v>
      </c>
      <c r="B58" s="45" t="s">
        <v>17</v>
      </c>
      <c r="C58" s="19" t="s">
        <v>9</v>
      </c>
      <c r="D58" s="318">
        <v>3.5</v>
      </c>
      <c r="E58" s="22"/>
      <c r="F58" s="15"/>
    </row>
    <row r="59" spans="1:6" x14ac:dyDescent="0.2">
      <c r="A59" s="11">
        <v>18</v>
      </c>
      <c r="B59" s="45" t="s">
        <v>18</v>
      </c>
      <c r="C59" s="19" t="s">
        <v>7</v>
      </c>
      <c r="D59" s="331">
        <v>8</v>
      </c>
      <c r="E59" s="22"/>
      <c r="F59" s="15"/>
    </row>
    <row r="60" spans="1:6" x14ac:dyDescent="0.2">
      <c r="A60" s="11"/>
      <c r="B60" s="45" t="s">
        <v>43</v>
      </c>
      <c r="C60" s="19"/>
      <c r="D60" s="329"/>
      <c r="E60" s="22"/>
      <c r="F60" s="15"/>
    </row>
    <row r="61" spans="1:6" x14ac:dyDescent="0.2">
      <c r="A61" s="11"/>
      <c r="B61" s="45"/>
      <c r="C61" s="19"/>
      <c r="D61" s="329"/>
      <c r="E61" s="22"/>
      <c r="F61" s="15"/>
    </row>
    <row r="62" spans="1:6" x14ac:dyDescent="0.2">
      <c r="A62" s="10" t="s">
        <v>19</v>
      </c>
      <c r="B62" s="131" t="s">
        <v>20</v>
      </c>
      <c r="C62" s="44"/>
      <c r="D62" s="332"/>
      <c r="E62" s="46"/>
      <c r="F62" s="23"/>
    </row>
    <row r="63" spans="1:6" x14ac:dyDescent="0.2">
      <c r="A63" s="11">
        <v>1</v>
      </c>
      <c r="B63" s="45" t="s">
        <v>444</v>
      </c>
      <c r="C63" s="19"/>
      <c r="D63" s="329"/>
      <c r="E63" s="22"/>
      <c r="F63" s="15"/>
    </row>
    <row r="64" spans="1:6" x14ac:dyDescent="0.2">
      <c r="A64" s="11"/>
      <c r="B64" s="45" t="s">
        <v>470</v>
      </c>
      <c r="C64" s="19" t="s">
        <v>5</v>
      </c>
      <c r="D64" s="331">
        <v>402</v>
      </c>
      <c r="E64" s="22"/>
      <c r="F64" s="15"/>
    </row>
    <row r="65" spans="1:6" x14ac:dyDescent="0.2">
      <c r="A65" s="11"/>
      <c r="B65" s="45" t="s">
        <v>456</v>
      </c>
      <c r="C65" s="19" t="s">
        <v>5</v>
      </c>
      <c r="D65" s="331"/>
      <c r="E65" s="22"/>
      <c r="F65" s="15"/>
    </row>
    <row r="66" spans="1:6" x14ac:dyDescent="0.2">
      <c r="A66" s="11"/>
      <c r="B66" s="45" t="s">
        <v>445</v>
      </c>
      <c r="C66" s="19" t="s">
        <v>5</v>
      </c>
      <c r="D66" s="331"/>
      <c r="E66" s="22"/>
      <c r="F66" s="15"/>
    </row>
    <row r="67" spans="1:6" x14ac:dyDescent="0.2">
      <c r="A67" s="11">
        <v>2</v>
      </c>
      <c r="B67" s="45" t="s">
        <v>122</v>
      </c>
      <c r="C67" s="19"/>
      <c r="D67" s="329"/>
      <c r="E67" s="22"/>
      <c r="F67" s="15"/>
    </row>
    <row r="68" spans="1:6" x14ac:dyDescent="0.2">
      <c r="A68" s="11"/>
      <c r="B68" s="45" t="s">
        <v>458</v>
      </c>
      <c r="C68" s="19" t="s">
        <v>7</v>
      </c>
      <c r="D68" s="331">
        <v>1</v>
      </c>
      <c r="E68" s="22"/>
      <c r="F68" s="15"/>
    </row>
    <row r="69" spans="1:6" x14ac:dyDescent="0.2">
      <c r="A69" s="11"/>
      <c r="B69" s="45" t="s">
        <v>471</v>
      </c>
      <c r="C69" s="19" t="s">
        <v>7</v>
      </c>
      <c r="D69" s="331"/>
      <c r="E69" s="22"/>
      <c r="F69" s="15"/>
    </row>
    <row r="70" spans="1:6" x14ac:dyDescent="0.2">
      <c r="A70" s="11"/>
      <c r="B70" s="45" t="s">
        <v>472</v>
      </c>
      <c r="C70" s="19" t="s">
        <v>7</v>
      </c>
      <c r="D70" s="331"/>
      <c r="E70" s="22"/>
      <c r="F70" s="15"/>
    </row>
    <row r="71" spans="1:6" x14ac:dyDescent="0.2">
      <c r="A71" s="11"/>
      <c r="B71" s="45" t="s">
        <v>459</v>
      </c>
      <c r="C71" s="19" t="s">
        <v>7</v>
      </c>
      <c r="D71" s="331"/>
      <c r="E71" s="22"/>
      <c r="F71" s="15"/>
    </row>
    <row r="72" spans="1:6" x14ac:dyDescent="0.2">
      <c r="A72" s="11"/>
      <c r="B72" s="45" t="s">
        <v>446</v>
      </c>
      <c r="C72" s="19" t="s">
        <v>7</v>
      </c>
      <c r="D72" s="331"/>
      <c r="E72" s="22"/>
      <c r="F72" s="15"/>
    </row>
    <row r="73" spans="1:6" x14ac:dyDescent="0.2">
      <c r="A73" s="11"/>
      <c r="B73" s="45" t="s">
        <v>473</v>
      </c>
      <c r="C73" s="19" t="s">
        <v>7</v>
      </c>
      <c r="D73" s="331">
        <v>1</v>
      </c>
      <c r="E73" s="22"/>
      <c r="F73" s="15"/>
    </row>
    <row r="74" spans="1:6" x14ac:dyDescent="0.2">
      <c r="A74" s="11"/>
      <c r="B74" s="45" t="s">
        <v>460</v>
      </c>
      <c r="C74" s="19" t="s">
        <v>7</v>
      </c>
      <c r="D74" s="331"/>
      <c r="E74" s="22"/>
      <c r="F74" s="15"/>
    </row>
    <row r="75" spans="1:6" x14ac:dyDescent="0.2">
      <c r="A75" s="11"/>
      <c r="B75" s="45" t="s">
        <v>474</v>
      </c>
      <c r="C75" s="19" t="s">
        <v>7</v>
      </c>
      <c r="D75" s="331">
        <v>1</v>
      </c>
      <c r="E75" s="22"/>
      <c r="F75" s="15"/>
    </row>
    <row r="76" spans="1:6" x14ac:dyDescent="0.2">
      <c r="A76" s="11"/>
      <c r="B76" s="45" t="s">
        <v>475</v>
      </c>
      <c r="C76" s="19" t="s">
        <v>7</v>
      </c>
      <c r="D76" s="331">
        <v>1</v>
      </c>
      <c r="E76" s="22"/>
      <c r="F76" s="15"/>
    </row>
    <row r="77" spans="1:6" x14ac:dyDescent="0.2">
      <c r="A77" s="11"/>
      <c r="B77" s="45" t="s">
        <v>476</v>
      </c>
      <c r="C77" s="19" t="s">
        <v>7</v>
      </c>
      <c r="D77" s="331"/>
      <c r="E77" s="22"/>
      <c r="F77" s="15"/>
    </row>
    <row r="78" spans="1:6" x14ac:dyDescent="0.2">
      <c r="A78" s="11"/>
      <c r="B78" s="45" t="s">
        <v>477</v>
      </c>
      <c r="C78" s="19" t="s">
        <v>7</v>
      </c>
      <c r="D78" s="331"/>
      <c r="E78" s="22"/>
      <c r="F78" s="15"/>
    </row>
    <row r="79" spans="1:6" x14ac:dyDescent="0.2">
      <c r="A79" s="11"/>
      <c r="B79" s="45" t="s">
        <v>478</v>
      </c>
      <c r="C79" s="19" t="s">
        <v>7</v>
      </c>
      <c r="D79" s="331"/>
      <c r="E79" s="22"/>
      <c r="F79" s="15"/>
    </row>
    <row r="80" spans="1:6" x14ac:dyDescent="0.2">
      <c r="A80" s="11"/>
      <c r="B80" s="45" t="s">
        <v>462</v>
      </c>
      <c r="C80" s="19" t="s">
        <v>7</v>
      </c>
      <c r="D80" s="331"/>
      <c r="E80" s="22"/>
      <c r="F80" s="15"/>
    </row>
    <row r="81" spans="1:6" x14ac:dyDescent="0.2">
      <c r="A81" s="11"/>
      <c r="B81" s="45" t="s">
        <v>448</v>
      </c>
      <c r="C81" s="19" t="s">
        <v>7</v>
      </c>
      <c r="D81" s="331"/>
      <c r="E81" s="22"/>
      <c r="F81" s="15"/>
    </row>
    <row r="82" spans="1:6" x14ac:dyDescent="0.2">
      <c r="A82" s="11"/>
      <c r="B82" s="45" t="s">
        <v>449</v>
      </c>
      <c r="C82" s="19" t="s">
        <v>7</v>
      </c>
      <c r="D82" s="331"/>
      <c r="E82" s="22"/>
      <c r="F82" s="15"/>
    </row>
    <row r="83" spans="1:6" x14ac:dyDescent="0.2">
      <c r="A83" s="11"/>
      <c r="B83" s="45" t="s">
        <v>450</v>
      </c>
      <c r="C83" s="19" t="s">
        <v>7</v>
      </c>
      <c r="D83" s="331"/>
      <c r="E83" s="22"/>
      <c r="F83" s="15"/>
    </row>
    <row r="84" spans="1:6" x14ac:dyDescent="0.2">
      <c r="A84" s="11"/>
      <c r="B84" s="45" t="s">
        <v>451</v>
      </c>
      <c r="C84" s="19" t="s">
        <v>7</v>
      </c>
      <c r="D84" s="331"/>
      <c r="E84" s="22"/>
      <c r="F84" s="15"/>
    </row>
    <row r="85" spans="1:6" x14ac:dyDescent="0.2">
      <c r="A85" s="11"/>
      <c r="B85" s="45" t="s">
        <v>464</v>
      </c>
      <c r="C85" s="19" t="s">
        <v>7</v>
      </c>
      <c r="D85" s="331">
        <v>1</v>
      </c>
      <c r="E85" s="22"/>
      <c r="F85" s="15"/>
    </row>
    <row r="86" spans="1:6" x14ac:dyDescent="0.2">
      <c r="A86" s="11"/>
      <c r="B86" s="45" t="s">
        <v>452</v>
      </c>
      <c r="C86" s="19" t="s">
        <v>7</v>
      </c>
      <c r="D86" s="331"/>
      <c r="E86" s="22"/>
      <c r="F86" s="15"/>
    </row>
    <row r="87" spans="1:6" x14ac:dyDescent="0.2">
      <c r="A87" s="11"/>
      <c r="B87" s="45" t="s">
        <v>453</v>
      </c>
      <c r="C87" s="19" t="s">
        <v>7</v>
      </c>
      <c r="D87" s="331"/>
      <c r="E87" s="22"/>
      <c r="F87" s="15"/>
    </row>
    <row r="88" spans="1:6" x14ac:dyDescent="0.2">
      <c r="A88" s="11">
        <v>3</v>
      </c>
      <c r="B88" s="45" t="s">
        <v>26</v>
      </c>
      <c r="C88" s="19"/>
      <c r="D88" s="329"/>
      <c r="E88" s="22"/>
      <c r="F88" s="15"/>
    </row>
    <row r="89" spans="1:6" x14ac:dyDescent="0.2">
      <c r="A89" s="11"/>
      <c r="B89" s="45" t="s">
        <v>49</v>
      </c>
      <c r="C89" s="19" t="s">
        <v>7</v>
      </c>
      <c r="D89" s="331">
        <v>1</v>
      </c>
      <c r="E89" s="22"/>
      <c r="F89" s="15"/>
    </row>
    <row r="90" spans="1:6" x14ac:dyDescent="0.2">
      <c r="A90" s="11"/>
      <c r="B90" s="45" t="s">
        <v>27</v>
      </c>
      <c r="C90" s="19" t="s">
        <v>7</v>
      </c>
      <c r="D90" s="331"/>
      <c r="E90" s="22"/>
      <c r="F90" s="15"/>
    </row>
    <row r="91" spans="1:6" x14ac:dyDescent="0.2">
      <c r="A91" s="11"/>
      <c r="B91" s="45" t="s">
        <v>57</v>
      </c>
      <c r="C91" s="19" t="s">
        <v>7</v>
      </c>
      <c r="D91" s="331"/>
      <c r="E91" s="22"/>
      <c r="F91" s="15"/>
    </row>
    <row r="92" spans="1:6" x14ac:dyDescent="0.2">
      <c r="A92" s="48">
        <v>4</v>
      </c>
      <c r="B92" s="45" t="s">
        <v>118</v>
      </c>
      <c r="C92" s="19" t="s">
        <v>7</v>
      </c>
      <c r="D92" s="318">
        <v>1</v>
      </c>
      <c r="E92" s="22"/>
      <c r="F92" s="15"/>
    </row>
    <row r="93" spans="1:6" x14ac:dyDescent="0.2">
      <c r="A93" s="48">
        <v>5</v>
      </c>
      <c r="B93" s="45" t="s">
        <v>121</v>
      </c>
      <c r="C93" s="19" t="s">
        <v>7</v>
      </c>
      <c r="D93" s="318">
        <v>0</v>
      </c>
      <c r="E93" s="22"/>
      <c r="F93" s="15"/>
    </row>
    <row r="94" spans="1:6" x14ac:dyDescent="0.2">
      <c r="A94" s="48">
        <v>6</v>
      </c>
      <c r="B94" s="45" t="s">
        <v>119</v>
      </c>
      <c r="C94" s="19" t="s">
        <v>7</v>
      </c>
      <c r="D94" s="318">
        <v>11</v>
      </c>
      <c r="E94" s="22"/>
      <c r="F94" s="15"/>
    </row>
    <row r="95" spans="1:6" x14ac:dyDescent="0.2">
      <c r="A95" s="48">
        <v>7</v>
      </c>
      <c r="B95" s="45" t="s">
        <v>120</v>
      </c>
      <c r="C95" s="19" t="s">
        <v>7</v>
      </c>
      <c r="D95" s="318">
        <v>0</v>
      </c>
      <c r="E95" s="22"/>
      <c r="F95" s="15"/>
    </row>
    <row r="96" spans="1:6" x14ac:dyDescent="0.2">
      <c r="A96" s="48">
        <v>8</v>
      </c>
      <c r="B96" s="45" t="s">
        <v>123</v>
      </c>
      <c r="C96" s="19" t="s">
        <v>7</v>
      </c>
      <c r="D96" s="318">
        <v>0</v>
      </c>
      <c r="E96" s="22"/>
      <c r="F96" s="15"/>
    </row>
    <row r="97" spans="1:6" x14ac:dyDescent="0.2">
      <c r="A97" s="11">
        <v>4</v>
      </c>
      <c r="B97" s="157" t="s">
        <v>60</v>
      </c>
      <c r="C97" s="19" t="s">
        <v>7</v>
      </c>
      <c r="D97" s="331">
        <v>1</v>
      </c>
      <c r="E97" s="22"/>
      <c r="F97" s="15"/>
    </row>
    <row r="98" spans="1:6" x14ac:dyDescent="0.2">
      <c r="A98" s="11">
        <v>5</v>
      </c>
      <c r="B98" s="157" t="s">
        <v>58</v>
      </c>
      <c r="C98" s="19" t="s">
        <v>7</v>
      </c>
      <c r="D98" s="331">
        <v>0</v>
      </c>
      <c r="E98" s="22"/>
      <c r="F98" s="15"/>
    </row>
    <row r="99" spans="1:6" x14ac:dyDescent="0.2">
      <c r="A99" s="11">
        <v>6</v>
      </c>
      <c r="B99" s="157" t="s">
        <v>28</v>
      </c>
      <c r="C99" s="19" t="s">
        <v>7</v>
      </c>
      <c r="D99" s="331">
        <v>0</v>
      </c>
      <c r="E99" s="22"/>
      <c r="F99" s="15"/>
    </row>
    <row r="100" spans="1:6" x14ac:dyDescent="0.2">
      <c r="A100" s="11">
        <v>7</v>
      </c>
      <c r="B100" s="45" t="s">
        <v>29</v>
      </c>
      <c r="C100" s="19" t="s">
        <v>7</v>
      </c>
      <c r="D100" s="331">
        <v>3</v>
      </c>
      <c r="E100" s="22"/>
      <c r="F100" s="15"/>
    </row>
    <row r="101" spans="1:6" x14ac:dyDescent="0.2">
      <c r="A101" s="11">
        <v>8</v>
      </c>
      <c r="B101" s="45" t="s">
        <v>33</v>
      </c>
      <c r="C101" s="19" t="s">
        <v>7</v>
      </c>
      <c r="D101" s="318">
        <v>1</v>
      </c>
      <c r="E101" s="22"/>
      <c r="F101" s="15"/>
    </row>
    <row r="102" spans="1:6" x14ac:dyDescent="0.2">
      <c r="A102" s="11">
        <v>9</v>
      </c>
      <c r="B102" s="45" t="s">
        <v>34</v>
      </c>
      <c r="C102" s="19" t="s">
        <v>7</v>
      </c>
      <c r="D102" s="318">
        <v>3</v>
      </c>
      <c r="E102" s="22"/>
      <c r="F102" s="15"/>
    </row>
    <row r="103" spans="1:6" x14ac:dyDescent="0.2">
      <c r="A103" s="11">
        <v>10</v>
      </c>
      <c r="B103" s="45" t="s">
        <v>30</v>
      </c>
      <c r="C103" s="19" t="s">
        <v>5</v>
      </c>
      <c r="D103" s="318">
        <v>501</v>
      </c>
      <c r="E103" s="22"/>
      <c r="F103" s="15"/>
    </row>
    <row r="104" spans="1:6" x14ac:dyDescent="0.2">
      <c r="A104" s="11">
        <v>11</v>
      </c>
      <c r="B104" s="45" t="s">
        <v>31</v>
      </c>
      <c r="C104" s="19" t="s">
        <v>5</v>
      </c>
      <c r="D104" s="318">
        <v>501</v>
      </c>
      <c r="E104" s="22"/>
      <c r="F104" s="15"/>
    </row>
    <row r="105" spans="1:6" x14ac:dyDescent="0.2">
      <c r="A105" s="11">
        <v>12</v>
      </c>
      <c r="B105" s="45" t="s">
        <v>32</v>
      </c>
      <c r="C105" s="19" t="s">
        <v>5</v>
      </c>
      <c r="D105" s="318">
        <v>501</v>
      </c>
      <c r="E105" s="22"/>
      <c r="F105" s="15"/>
    </row>
    <row r="106" spans="1:6" x14ac:dyDescent="0.2">
      <c r="A106" s="11">
        <v>13</v>
      </c>
      <c r="B106" s="45" t="s">
        <v>39</v>
      </c>
      <c r="C106" s="19" t="s">
        <v>5</v>
      </c>
      <c r="D106" s="318">
        <v>501</v>
      </c>
      <c r="E106" s="22"/>
      <c r="F106" s="15"/>
    </row>
    <row r="107" spans="1:6" x14ac:dyDescent="0.2">
      <c r="A107" s="11"/>
      <c r="B107" s="45" t="s">
        <v>42</v>
      </c>
      <c r="C107" s="19"/>
      <c r="D107" s="329"/>
      <c r="E107" s="22"/>
      <c r="F107" s="15"/>
    </row>
    <row r="108" spans="1:6" x14ac:dyDescent="0.2">
      <c r="A108" s="11"/>
      <c r="B108" s="45"/>
      <c r="C108" s="19"/>
      <c r="D108" s="329"/>
      <c r="E108" s="22"/>
      <c r="F108" s="15"/>
    </row>
    <row r="109" spans="1:6" x14ac:dyDescent="0.2">
      <c r="A109" s="10" t="s">
        <v>8</v>
      </c>
      <c r="B109" s="131" t="s">
        <v>479</v>
      </c>
      <c r="C109" s="19"/>
      <c r="D109" s="329"/>
      <c r="E109" s="22"/>
      <c r="F109" s="15"/>
    </row>
    <row r="110" spans="1:6" x14ac:dyDescent="0.2">
      <c r="A110" s="11">
        <v>1</v>
      </c>
      <c r="B110" s="45" t="s">
        <v>40</v>
      </c>
      <c r="C110" s="19"/>
      <c r="D110" s="329"/>
      <c r="E110" s="22"/>
      <c r="F110" s="15"/>
    </row>
    <row r="111" spans="1:6" x14ac:dyDescent="0.2">
      <c r="A111" s="11"/>
      <c r="B111" s="45" t="s">
        <v>59</v>
      </c>
      <c r="C111" s="19" t="s">
        <v>7</v>
      </c>
      <c r="D111" s="331">
        <v>18</v>
      </c>
      <c r="E111" s="22"/>
      <c r="F111" s="15"/>
    </row>
    <row r="112" spans="1:6" x14ac:dyDescent="0.2">
      <c r="A112" s="11"/>
      <c r="B112" s="45" t="s">
        <v>35</v>
      </c>
      <c r="C112" s="19" t="s">
        <v>7</v>
      </c>
      <c r="D112" s="331"/>
      <c r="E112" s="22"/>
      <c r="F112" s="15"/>
    </row>
    <row r="113" spans="1:6" x14ac:dyDescent="0.2">
      <c r="A113" s="11"/>
      <c r="B113" s="45" t="s">
        <v>36</v>
      </c>
      <c r="C113" s="19" t="s">
        <v>7</v>
      </c>
      <c r="D113" s="331"/>
      <c r="E113" s="22"/>
      <c r="F113" s="15"/>
    </row>
    <row r="114" spans="1:6" x14ac:dyDescent="0.2">
      <c r="A114" s="11">
        <v>2</v>
      </c>
      <c r="B114" s="45" t="s">
        <v>45</v>
      </c>
      <c r="C114" s="19" t="s">
        <v>5</v>
      </c>
      <c r="D114" s="318">
        <v>99</v>
      </c>
      <c r="E114" s="22"/>
      <c r="F114" s="15"/>
    </row>
    <row r="115" spans="1:6" x14ac:dyDescent="0.2">
      <c r="A115" s="11">
        <v>3</v>
      </c>
      <c r="B115" s="45" t="s">
        <v>37</v>
      </c>
      <c r="C115" s="19" t="s">
        <v>7</v>
      </c>
      <c r="D115" s="318">
        <v>36</v>
      </c>
      <c r="E115" s="22"/>
      <c r="F115" s="15"/>
    </row>
    <row r="116" spans="1:6" x14ac:dyDescent="0.2">
      <c r="A116" s="11">
        <v>4</v>
      </c>
      <c r="B116" s="45" t="s">
        <v>469</v>
      </c>
      <c r="C116" s="19" t="s">
        <v>7</v>
      </c>
      <c r="D116" s="318">
        <v>18</v>
      </c>
      <c r="E116" s="22"/>
      <c r="F116" s="15"/>
    </row>
    <row r="117" spans="1:6" x14ac:dyDescent="0.2">
      <c r="A117" s="11">
        <v>5</v>
      </c>
      <c r="B117" s="45" t="s">
        <v>10</v>
      </c>
      <c r="C117" s="19" t="s">
        <v>9</v>
      </c>
      <c r="D117" s="318">
        <v>0.9</v>
      </c>
      <c r="E117" s="22"/>
      <c r="F117" s="15"/>
    </row>
    <row r="118" spans="1:6" x14ac:dyDescent="0.2">
      <c r="A118" s="11">
        <v>6</v>
      </c>
      <c r="B118" s="45" t="s">
        <v>11</v>
      </c>
      <c r="C118" s="19" t="s">
        <v>7</v>
      </c>
      <c r="D118" s="318">
        <v>18</v>
      </c>
      <c r="E118" s="22"/>
      <c r="F118" s="15"/>
    </row>
    <row r="119" spans="1:6" x14ac:dyDescent="0.2">
      <c r="A119" s="11"/>
      <c r="B119" s="45" t="s">
        <v>41</v>
      </c>
      <c r="C119" s="19"/>
      <c r="D119" s="153"/>
      <c r="E119" s="22"/>
      <c r="F119" s="15"/>
    </row>
    <row r="120" spans="1:6" ht="13.5" thickBot="1" x14ac:dyDescent="0.25">
      <c r="A120" s="3"/>
      <c r="B120" s="324" t="s">
        <v>111</v>
      </c>
      <c r="C120" s="325"/>
      <c r="D120" s="326"/>
      <c r="E120" s="327"/>
      <c r="F120" s="328"/>
    </row>
    <row r="121" spans="1:6" x14ac:dyDescent="0.2">
      <c r="A121" s="7"/>
      <c r="B121" s="9"/>
      <c r="C121" s="9"/>
      <c r="D121" s="152"/>
      <c r="E121" s="42"/>
      <c r="F121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view="pageBreakPreview" topLeftCell="A104" zoomScaleNormal="85" zoomScaleSheetLayoutView="100" workbookViewId="0">
      <selection activeCell="B119" sqref="B119"/>
    </sheetView>
  </sheetViews>
  <sheetFormatPr defaultColWidth="8.85546875" defaultRowHeight="12.75" customHeight="1" x14ac:dyDescent="0.2"/>
  <cols>
    <col min="1" max="1" width="5.140625" customWidth="1"/>
    <col min="2" max="2" width="57.7109375" style="123" customWidth="1"/>
    <col min="3" max="3" width="5.5703125" style="123" customWidth="1"/>
    <col min="4" max="4" width="7.7109375" style="185" bestFit="1" customWidth="1"/>
    <col min="5" max="5" width="6.7109375" style="123" bestFit="1" customWidth="1"/>
    <col min="6" max="6" width="10.42578125" customWidth="1"/>
  </cols>
  <sheetData>
    <row r="1" spans="1:6" ht="20.25" x14ac:dyDescent="0.2">
      <c r="A1" s="7"/>
      <c r="B1" s="294" t="s">
        <v>565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415</v>
      </c>
    </row>
    <row r="4" spans="1:6" x14ac:dyDescent="0.2">
      <c r="A4" s="7"/>
      <c r="B4" s="9"/>
      <c r="C4" s="27"/>
      <c r="D4" s="186" t="s">
        <v>162</v>
      </c>
      <c r="E4" s="187"/>
      <c r="F4" s="188"/>
    </row>
    <row r="5" spans="1:6" ht="18" customHeight="1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321"/>
      <c r="B6" s="322" t="s">
        <v>583</v>
      </c>
      <c r="C6" s="323"/>
      <c r="D6" s="187"/>
      <c r="E6" s="187"/>
      <c r="F6" s="300"/>
    </row>
    <row r="7" spans="1:6" x14ac:dyDescent="0.2">
      <c r="A7" s="10" t="s">
        <v>38</v>
      </c>
      <c r="B7" s="131" t="s">
        <v>581</v>
      </c>
      <c r="C7" s="11"/>
      <c r="D7" s="19"/>
      <c r="E7" s="19"/>
      <c r="F7" s="15"/>
    </row>
    <row r="8" spans="1:6" x14ac:dyDescent="0.2">
      <c r="A8" s="13"/>
      <c r="B8" s="131" t="s">
        <v>153</v>
      </c>
      <c r="C8" s="14"/>
      <c r="D8" s="19"/>
      <c r="E8" s="22"/>
      <c r="F8" s="15"/>
    </row>
    <row r="9" spans="1:6" x14ac:dyDescent="0.2">
      <c r="A9" s="60">
        <v>1</v>
      </c>
      <c r="B9" s="74" t="s">
        <v>131</v>
      </c>
      <c r="C9" s="59" t="s">
        <v>132</v>
      </c>
      <c r="D9" s="172">
        <v>342</v>
      </c>
      <c r="E9" s="22"/>
      <c r="F9" s="15"/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72">
        <v>171</v>
      </c>
      <c r="E10" s="22"/>
      <c r="F10" s="15"/>
    </row>
    <row r="11" spans="1:6" x14ac:dyDescent="0.2">
      <c r="A11" s="60">
        <f t="shared" ref="A11:A20" si="0">A10+1</f>
        <v>3</v>
      </c>
      <c r="B11" s="74" t="s">
        <v>443</v>
      </c>
      <c r="C11" s="59" t="s">
        <v>135</v>
      </c>
      <c r="D11" s="173">
        <v>68.850000000000009</v>
      </c>
      <c r="E11" s="22"/>
      <c r="F11" s="15"/>
    </row>
    <row r="12" spans="1:6" x14ac:dyDescent="0.2">
      <c r="A12" s="60">
        <f t="shared" si="0"/>
        <v>4</v>
      </c>
      <c r="B12" s="74" t="s">
        <v>136</v>
      </c>
      <c r="C12" s="59" t="s">
        <v>137</v>
      </c>
      <c r="D12" s="173">
        <v>85.950000000000017</v>
      </c>
      <c r="E12" s="22"/>
      <c r="F12" s="15"/>
    </row>
    <row r="13" spans="1:6" x14ac:dyDescent="0.2">
      <c r="A13" s="60">
        <f t="shared" si="0"/>
        <v>5</v>
      </c>
      <c r="B13" s="74" t="s">
        <v>138</v>
      </c>
      <c r="C13" s="59" t="s">
        <v>137</v>
      </c>
      <c r="D13" s="173">
        <v>85.950000000000017</v>
      </c>
      <c r="E13" s="22"/>
      <c r="F13" s="15"/>
    </row>
    <row r="14" spans="1:6" x14ac:dyDescent="0.2">
      <c r="A14" s="60">
        <f t="shared" si="0"/>
        <v>6</v>
      </c>
      <c r="B14" s="74" t="s">
        <v>442</v>
      </c>
      <c r="C14" s="59" t="s">
        <v>137</v>
      </c>
      <c r="D14" s="173">
        <v>68.850000000000009</v>
      </c>
      <c r="E14" s="22"/>
      <c r="F14" s="15"/>
    </row>
    <row r="15" spans="1:6" ht="25.5" x14ac:dyDescent="0.2">
      <c r="A15" s="60">
        <f t="shared" si="0"/>
        <v>7</v>
      </c>
      <c r="B15" s="74" t="s">
        <v>142</v>
      </c>
      <c r="C15" s="59" t="s">
        <v>139</v>
      </c>
      <c r="D15" s="173">
        <v>16.416</v>
      </c>
      <c r="E15" s="22"/>
      <c r="F15" s="15"/>
    </row>
    <row r="16" spans="1:6" ht="25.5" x14ac:dyDescent="0.2">
      <c r="A16" s="60">
        <f t="shared" si="0"/>
        <v>8</v>
      </c>
      <c r="B16" s="74" t="s">
        <v>143</v>
      </c>
      <c r="C16" s="59" t="s">
        <v>139</v>
      </c>
      <c r="D16" s="175"/>
      <c r="E16" s="22"/>
      <c r="F16" s="15"/>
    </row>
    <row r="17" spans="1:6" ht="25.5" x14ac:dyDescent="0.2">
      <c r="A17" s="60">
        <f t="shared" si="0"/>
        <v>9</v>
      </c>
      <c r="B17" s="74" t="s">
        <v>144</v>
      </c>
      <c r="C17" s="59" t="s">
        <v>139</v>
      </c>
      <c r="D17" s="172">
        <v>24.623999999999999</v>
      </c>
      <c r="E17" s="22"/>
      <c r="F17" s="15"/>
    </row>
    <row r="18" spans="1:6" ht="25.5" x14ac:dyDescent="0.2">
      <c r="A18" s="60">
        <f t="shared" si="0"/>
        <v>10</v>
      </c>
      <c r="B18" s="74" t="s">
        <v>145</v>
      </c>
      <c r="C18" s="59" t="s">
        <v>139</v>
      </c>
      <c r="D18" s="175"/>
      <c r="E18" s="22"/>
      <c r="F18" s="15"/>
    </row>
    <row r="19" spans="1:6" x14ac:dyDescent="0.2">
      <c r="A19" s="60">
        <f t="shared" si="0"/>
        <v>11</v>
      </c>
      <c r="B19" s="74" t="s">
        <v>155</v>
      </c>
      <c r="C19" s="59" t="s">
        <v>140</v>
      </c>
      <c r="D19" s="173">
        <v>171</v>
      </c>
      <c r="E19" s="22"/>
      <c r="F19" s="15"/>
    </row>
    <row r="20" spans="1:6" x14ac:dyDescent="0.2">
      <c r="A20" s="60">
        <f t="shared" si="0"/>
        <v>12</v>
      </c>
      <c r="B20" s="74" t="s">
        <v>141</v>
      </c>
      <c r="C20" s="59" t="s">
        <v>132</v>
      </c>
      <c r="D20" s="173">
        <v>342</v>
      </c>
      <c r="E20" s="22"/>
      <c r="F20" s="15"/>
    </row>
    <row r="21" spans="1:6" x14ac:dyDescent="0.2">
      <c r="A21" s="60"/>
      <c r="B21" s="74"/>
      <c r="C21" s="59"/>
      <c r="D21" s="174"/>
      <c r="E21" s="22"/>
      <c r="F21" s="15"/>
    </row>
    <row r="22" spans="1:6" x14ac:dyDescent="0.2">
      <c r="A22" s="60">
        <f t="shared" ref="A22:A23" si="1">A21+1</f>
        <v>1</v>
      </c>
      <c r="B22" s="74" t="s">
        <v>146</v>
      </c>
      <c r="C22" s="59" t="s">
        <v>140</v>
      </c>
      <c r="D22" s="175"/>
      <c r="E22" s="22"/>
      <c r="F22" s="15"/>
    </row>
    <row r="23" spans="1:6" x14ac:dyDescent="0.2">
      <c r="A23" s="60">
        <f t="shared" si="1"/>
        <v>2</v>
      </c>
      <c r="B23" s="74" t="s">
        <v>147</v>
      </c>
      <c r="C23" s="59" t="s">
        <v>140</v>
      </c>
      <c r="D23" s="173">
        <v>0</v>
      </c>
      <c r="E23" s="22"/>
      <c r="F23" s="15"/>
    </row>
    <row r="24" spans="1:6" x14ac:dyDescent="0.2">
      <c r="A24" s="60"/>
      <c r="B24" s="74"/>
      <c r="C24" s="59"/>
      <c r="D24" s="174"/>
      <c r="E24" s="22"/>
      <c r="F24" s="15"/>
    </row>
    <row r="25" spans="1:6" x14ac:dyDescent="0.2">
      <c r="A25" s="63">
        <f t="shared" ref="A25:A30" si="2">A24+1</f>
        <v>1</v>
      </c>
      <c r="B25" s="69" t="s">
        <v>148</v>
      </c>
      <c r="C25" s="65" t="s">
        <v>132</v>
      </c>
      <c r="D25" s="176">
        <v>9</v>
      </c>
      <c r="E25" s="22"/>
      <c r="F25" s="15"/>
    </row>
    <row r="26" spans="1:6" x14ac:dyDescent="0.2">
      <c r="A26" s="63">
        <f t="shared" si="2"/>
        <v>2</v>
      </c>
      <c r="B26" s="69" t="s">
        <v>149</v>
      </c>
      <c r="C26" s="65" t="s">
        <v>140</v>
      </c>
      <c r="D26" s="176">
        <v>10.799999999999999</v>
      </c>
      <c r="E26" s="22"/>
      <c r="F26" s="15"/>
    </row>
    <row r="27" spans="1:6" x14ac:dyDescent="0.2">
      <c r="A27" s="63">
        <f t="shared" si="2"/>
        <v>3</v>
      </c>
      <c r="B27" s="74" t="s">
        <v>136</v>
      </c>
      <c r="C27" s="59" t="s">
        <v>137</v>
      </c>
      <c r="D27" s="173">
        <v>1.8899999999999997</v>
      </c>
      <c r="E27" s="22"/>
      <c r="F27" s="15"/>
    </row>
    <row r="28" spans="1:6" x14ac:dyDescent="0.2">
      <c r="A28" s="63">
        <f t="shared" si="2"/>
        <v>4</v>
      </c>
      <c r="B28" s="74" t="s">
        <v>138</v>
      </c>
      <c r="C28" s="59" t="s">
        <v>137</v>
      </c>
      <c r="D28" s="173">
        <v>1.8899999999999997</v>
      </c>
      <c r="E28" s="22"/>
      <c r="F28" s="15"/>
    </row>
    <row r="29" spans="1:6" ht="25.5" x14ac:dyDescent="0.2">
      <c r="A29" s="63">
        <f t="shared" si="2"/>
        <v>5</v>
      </c>
      <c r="B29" s="69" t="s">
        <v>151</v>
      </c>
      <c r="C29" s="65" t="s">
        <v>132</v>
      </c>
      <c r="D29" s="176">
        <v>9</v>
      </c>
      <c r="E29" s="22"/>
      <c r="F29" s="15"/>
    </row>
    <row r="30" spans="1:6" x14ac:dyDescent="0.2">
      <c r="A30" s="63">
        <f t="shared" si="2"/>
        <v>6</v>
      </c>
      <c r="B30" s="69" t="s">
        <v>152</v>
      </c>
      <c r="C30" s="65" t="s">
        <v>140</v>
      </c>
      <c r="D30" s="176">
        <v>10.799999999999999</v>
      </c>
      <c r="E30" s="22"/>
      <c r="F30" s="15"/>
    </row>
    <row r="31" spans="1:6" x14ac:dyDescent="0.2">
      <c r="A31" s="63"/>
      <c r="B31" s="69" t="s">
        <v>537</v>
      </c>
      <c r="C31" s="65"/>
      <c r="D31" s="177"/>
      <c r="E31" s="22"/>
      <c r="F31" s="15"/>
    </row>
    <row r="32" spans="1:6" x14ac:dyDescent="0.2">
      <c r="A32" s="63"/>
      <c r="B32" s="69" t="s">
        <v>538</v>
      </c>
      <c r="C32" s="65"/>
      <c r="D32" s="177"/>
      <c r="E32" s="15"/>
      <c r="F32" s="15"/>
    </row>
    <row r="33" spans="1:6" x14ac:dyDescent="0.2">
      <c r="A33" s="60"/>
      <c r="B33" s="131" t="s">
        <v>154</v>
      </c>
      <c r="C33" s="59"/>
      <c r="D33" s="174"/>
      <c r="E33" s="15"/>
      <c r="F33" s="15"/>
    </row>
    <row r="34" spans="1:6" x14ac:dyDescent="0.2">
      <c r="A34" s="11"/>
      <c r="B34" s="200" t="str">
        <f>КСС1!B$34</f>
        <v>Изкопи в 20% з.п. и 80% ск.п.</v>
      </c>
      <c r="C34" s="19"/>
      <c r="D34" s="329"/>
      <c r="E34" s="15"/>
      <c r="F34" s="15"/>
    </row>
    <row r="35" spans="1:6" x14ac:dyDescent="0.2">
      <c r="A35" s="11"/>
      <c r="B35" s="132" t="s">
        <v>194</v>
      </c>
      <c r="C35" s="144" t="s">
        <v>9</v>
      </c>
      <c r="D35" s="330">
        <v>280.90800000000002</v>
      </c>
      <c r="E35" s="15"/>
      <c r="F35" s="15"/>
    </row>
    <row r="36" spans="1:6" x14ac:dyDescent="0.2">
      <c r="A36" s="11"/>
      <c r="B36" s="45" t="s">
        <v>12</v>
      </c>
      <c r="C36" s="19" t="s">
        <v>9</v>
      </c>
      <c r="D36" s="318">
        <v>58.904999999999994</v>
      </c>
      <c r="E36" s="15"/>
      <c r="F36" s="15"/>
    </row>
    <row r="37" spans="1:6" x14ac:dyDescent="0.2">
      <c r="A37" s="11"/>
      <c r="B37" s="45" t="s">
        <v>13</v>
      </c>
      <c r="C37" s="19" t="s">
        <v>9</v>
      </c>
      <c r="D37" s="330">
        <v>12.6</v>
      </c>
      <c r="E37" s="22"/>
      <c r="F37" s="15"/>
    </row>
    <row r="38" spans="1:6" x14ac:dyDescent="0.2">
      <c r="A38" s="11"/>
      <c r="B38" s="45" t="s">
        <v>560</v>
      </c>
      <c r="C38" s="19" t="s">
        <v>9</v>
      </c>
      <c r="D38" s="316">
        <f>SUM(D35:D37)</f>
        <v>352.41300000000001</v>
      </c>
      <c r="E38" s="22"/>
      <c r="F38" s="15"/>
    </row>
    <row r="39" spans="1:6" x14ac:dyDescent="0.2">
      <c r="A39" s="11"/>
      <c r="B39" s="45" t="s">
        <v>14</v>
      </c>
      <c r="C39" s="19" t="s">
        <v>9</v>
      </c>
      <c r="D39" s="307">
        <f>D38-D40</f>
        <v>70.483000000000004</v>
      </c>
      <c r="E39" s="22"/>
      <c r="F39" s="15"/>
    </row>
    <row r="40" spans="1:6" x14ac:dyDescent="0.2">
      <c r="A40" s="11"/>
      <c r="B40" s="45" t="s">
        <v>15</v>
      </c>
      <c r="C40" s="19" t="s">
        <v>9</v>
      </c>
      <c r="D40" s="308">
        <f>ROUND(D38*80%,2)</f>
        <v>281.93</v>
      </c>
      <c r="E40" s="22"/>
      <c r="F40" s="15"/>
    </row>
    <row r="41" spans="1:6" x14ac:dyDescent="0.2">
      <c r="A41" s="11">
        <v>1</v>
      </c>
      <c r="B41" s="45" t="s">
        <v>110</v>
      </c>
      <c r="C41" s="19" t="s">
        <v>9</v>
      </c>
      <c r="D41" s="307">
        <f>D39-D42</f>
        <v>56.383000000000003</v>
      </c>
      <c r="E41" s="159"/>
      <c r="F41" s="15"/>
    </row>
    <row r="42" spans="1:6" x14ac:dyDescent="0.2">
      <c r="A42" s="11">
        <v>2</v>
      </c>
      <c r="B42" s="45" t="s">
        <v>98</v>
      </c>
      <c r="C42" s="19" t="s">
        <v>9</v>
      </c>
      <c r="D42" s="308">
        <f>ROUND(D39*20%,2)</f>
        <v>14.1</v>
      </c>
      <c r="E42" s="159"/>
      <c r="F42" s="15"/>
    </row>
    <row r="43" spans="1:6" x14ac:dyDescent="0.2">
      <c r="A43" s="11">
        <v>3</v>
      </c>
      <c r="B43" s="45" t="s">
        <v>197</v>
      </c>
      <c r="C43" s="19" t="s">
        <v>9</v>
      </c>
      <c r="D43" s="307">
        <f>D42</f>
        <v>14.1</v>
      </c>
      <c r="E43" s="159"/>
      <c r="F43" s="15"/>
    </row>
    <row r="44" spans="1:6" x14ac:dyDescent="0.2">
      <c r="A44" s="11">
        <v>3</v>
      </c>
      <c r="B44" s="45" t="s">
        <v>157</v>
      </c>
      <c r="C44" s="19" t="s">
        <v>9</v>
      </c>
      <c r="D44" s="307">
        <f>D39</f>
        <v>70.483000000000004</v>
      </c>
      <c r="E44" s="159"/>
      <c r="F44" s="15"/>
    </row>
    <row r="45" spans="1:6" x14ac:dyDescent="0.2">
      <c r="A45" s="11">
        <v>4</v>
      </c>
      <c r="B45" s="45" t="s">
        <v>198</v>
      </c>
      <c r="C45" s="19" t="s">
        <v>9</v>
      </c>
      <c r="D45" s="307">
        <f>D44</f>
        <v>70.483000000000004</v>
      </c>
      <c r="E45" s="159"/>
      <c r="F45" s="15"/>
    </row>
    <row r="46" spans="1:6" x14ac:dyDescent="0.2">
      <c r="A46" s="11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281.93</v>
      </c>
      <c r="E46" s="159"/>
      <c r="F46" s="15"/>
    </row>
    <row r="47" spans="1:6" x14ac:dyDescent="0.2">
      <c r="A47" s="11">
        <v>6</v>
      </c>
      <c r="B47" s="45" t="s">
        <v>115</v>
      </c>
      <c r="C47" s="19" t="s">
        <v>9</v>
      </c>
      <c r="D47" s="307">
        <f>D46</f>
        <v>281.93</v>
      </c>
      <c r="E47" s="159"/>
      <c r="F47" s="15"/>
    </row>
    <row r="48" spans="1:6" x14ac:dyDescent="0.2">
      <c r="A48" s="11">
        <v>7</v>
      </c>
      <c r="B48" s="45" t="s">
        <v>158</v>
      </c>
      <c r="C48" s="19" t="s">
        <v>9</v>
      </c>
      <c r="D48" s="307">
        <f>D46</f>
        <v>281.93</v>
      </c>
      <c r="E48" s="159"/>
      <c r="F48" s="15"/>
    </row>
    <row r="49" spans="1:6" x14ac:dyDescent="0.2">
      <c r="A49" s="11">
        <v>8</v>
      </c>
      <c r="B49" s="45" t="s">
        <v>199</v>
      </c>
      <c r="C49" s="19" t="s">
        <v>9</v>
      </c>
      <c r="D49" s="307">
        <f>D46</f>
        <v>281.93</v>
      </c>
      <c r="E49" s="159"/>
      <c r="F49" s="15"/>
    </row>
    <row r="50" spans="1:6" x14ac:dyDescent="0.2">
      <c r="A50" s="11">
        <v>9</v>
      </c>
      <c r="B50" s="45" t="s">
        <v>21</v>
      </c>
      <c r="C50" s="19" t="s">
        <v>9</v>
      </c>
      <c r="D50" s="318">
        <v>61.2</v>
      </c>
      <c r="E50" s="22"/>
      <c r="F50" s="15"/>
    </row>
    <row r="51" spans="1:6" x14ac:dyDescent="0.2">
      <c r="A51" s="11">
        <v>10</v>
      </c>
      <c r="B51" s="45" t="s">
        <v>16</v>
      </c>
      <c r="C51" s="19" t="s">
        <v>9</v>
      </c>
      <c r="D51" s="318">
        <v>291.21300000000002</v>
      </c>
      <c r="E51" s="22"/>
      <c r="F51" s="15"/>
    </row>
    <row r="52" spans="1:6" x14ac:dyDescent="0.2">
      <c r="A52" s="11">
        <v>11</v>
      </c>
      <c r="B52" s="45" t="s">
        <v>70</v>
      </c>
      <c r="C52" s="19" t="s">
        <v>9</v>
      </c>
      <c r="D52" s="318">
        <v>291.21300000000002</v>
      </c>
      <c r="E52" s="22"/>
      <c r="F52" s="15"/>
    </row>
    <row r="53" spans="1:6" x14ac:dyDescent="0.2">
      <c r="A53" s="11">
        <v>12</v>
      </c>
      <c r="B53" s="45" t="s">
        <v>150</v>
      </c>
      <c r="C53" s="19" t="s">
        <v>9</v>
      </c>
      <c r="D53" s="318">
        <v>1.45</v>
      </c>
      <c r="E53" s="22"/>
      <c r="F53" s="15"/>
    </row>
    <row r="54" spans="1:6" x14ac:dyDescent="0.2">
      <c r="A54" s="11">
        <v>13</v>
      </c>
      <c r="B54" s="45" t="s">
        <v>22</v>
      </c>
      <c r="C54" s="19" t="s">
        <v>7</v>
      </c>
      <c r="D54" s="318">
        <v>3</v>
      </c>
      <c r="E54" s="22"/>
      <c r="F54" s="15"/>
    </row>
    <row r="55" spans="1:6" x14ac:dyDescent="0.2">
      <c r="A55" s="11">
        <v>14</v>
      </c>
      <c r="B55" s="45" t="s">
        <v>23</v>
      </c>
      <c r="C55" s="19" t="s">
        <v>7</v>
      </c>
      <c r="D55" s="318">
        <v>4</v>
      </c>
      <c r="E55" s="22"/>
      <c r="F55" s="15"/>
    </row>
    <row r="56" spans="1:6" x14ac:dyDescent="0.2">
      <c r="A56" s="11">
        <v>15</v>
      </c>
      <c r="B56" s="45" t="s">
        <v>24</v>
      </c>
      <c r="C56" s="19" t="s">
        <v>7</v>
      </c>
      <c r="D56" s="331">
        <v>4</v>
      </c>
      <c r="E56" s="22"/>
      <c r="F56" s="15"/>
    </row>
    <row r="57" spans="1:6" x14ac:dyDescent="0.2">
      <c r="A57" s="11">
        <v>16</v>
      </c>
      <c r="B57" s="45" t="s">
        <v>25</v>
      </c>
      <c r="C57" s="19" t="s">
        <v>9</v>
      </c>
      <c r="D57" s="318">
        <v>1.4</v>
      </c>
      <c r="E57" s="22"/>
      <c r="F57" s="15"/>
    </row>
    <row r="58" spans="1:6" x14ac:dyDescent="0.2">
      <c r="A58" s="11">
        <v>17</v>
      </c>
      <c r="B58" s="45" t="s">
        <v>17</v>
      </c>
      <c r="C58" s="19" t="s">
        <v>9</v>
      </c>
      <c r="D58" s="318">
        <v>1.4</v>
      </c>
      <c r="E58" s="22"/>
      <c r="F58" s="15"/>
    </row>
    <row r="59" spans="1:6" x14ac:dyDescent="0.2">
      <c r="A59" s="11">
        <v>18</v>
      </c>
      <c r="B59" s="45" t="s">
        <v>18</v>
      </c>
      <c r="C59" s="19" t="s">
        <v>7</v>
      </c>
      <c r="D59" s="331">
        <v>4</v>
      </c>
      <c r="E59" s="22"/>
      <c r="F59" s="15"/>
    </row>
    <row r="60" spans="1:6" x14ac:dyDescent="0.2">
      <c r="A60" s="11"/>
      <c r="B60" s="45" t="s">
        <v>43</v>
      </c>
      <c r="C60" s="19"/>
      <c r="D60" s="329"/>
      <c r="E60" s="22"/>
      <c r="F60" s="15"/>
    </row>
    <row r="61" spans="1:6" x14ac:dyDescent="0.2">
      <c r="A61" s="11"/>
      <c r="B61" s="45"/>
      <c r="C61" s="19"/>
      <c r="D61" s="329"/>
      <c r="E61" s="22"/>
      <c r="F61" s="15"/>
    </row>
    <row r="62" spans="1:6" x14ac:dyDescent="0.2">
      <c r="A62" s="10" t="s">
        <v>19</v>
      </c>
      <c r="B62" s="131" t="s">
        <v>20</v>
      </c>
      <c r="C62" s="44"/>
      <c r="D62" s="332"/>
      <c r="E62" s="46"/>
      <c r="F62" s="23"/>
    </row>
    <row r="63" spans="1:6" x14ac:dyDescent="0.2">
      <c r="A63" s="11">
        <v>1</v>
      </c>
      <c r="B63" s="45" t="s">
        <v>444</v>
      </c>
      <c r="C63" s="19"/>
      <c r="D63" s="329"/>
      <c r="E63" s="22"/>
      <c r="F63" s="15"/>
    </row>
    <row r="64" spans="1:6" x14ac:dyDescent="0.2">
      <c r="A64" s="11"/>
      <c r="B64" s="45" t="s">
        <v>470</v>
      </c>
      <c r="C64" s="19" t="s">
        <v>5</v>
      </c>
      <c r="D64" s="331"/>
      <c r="E64" s="22"/>
      <c r="F64" s="15"/>
    </row>
    <row r="65" spans="1:6" x14ac:dyDescent="0.2">
      <c r="A65" s="11"/>
      <c r="B65" s="45" t="s">
        <v>456</v>
      </c>
      <c r="C65" s="19" t="s">
        <v>5</v>
      </c>
      <c r="D65" s="331">
        <v>153</v>
      </c>
      <c r="E65" s="22"/>
      <c r="F65" s="15"/>
    </row>
    <row r="66" spans="1:6" x14ac:dyDescent="0.2">
      <c r="A66" s="11"/>
      <c r="B66" s="45" t="s">
        <v>445</v>
      </c>
      <c r="C66" s="19" t="s">
        <v>5</v>
      </c>
      <c r="D66" s="331"/>
      <c r="E66" s="22"/>
      <c r="F66" s="15"/>
    </row>
    <row r="67" spans="1:6" x14ac:dyDescent="0.2">
      <c r="A67" s="11">
        <v>2</v>
      </c>
      <c r="B67" s="45" t="s">
        <v>122</v>
      </c>
      <c r="C67" s="19"/>
      <c r="D67" s="329"/>
      <c r="E67" s="22"/>
      <c r="F67" s="15"/>
    </row>
    <row r="68" spans="1:6" x14ac:dyDescent="0.2">
      <c r="A68" s="11"/>
      <c r="B68" s="45" t="s">
        <v>458</v>
      </c>
      <c r="C68" s="19" t="s">
        <v>7</v>
      </c>
      <c r="D68" s="331"/>
      <c r="E68" s="22"/>
      <c r="F68" s="15"/>
    </row>
    <row r="69" spans="1:6" x14ac:dyDescent="0.2">
      <c r="A69" s="11"/>
      <c r="B69" s="45" t="s">
        <v>471</v>
      </c>
      <c r="C69" s="19" t="s">
        <v>7</v>
      </c>
      <c r="D69" s="331">
        <v>1</v>
      </c>
      <c r="E69" s="22"/>
      <c r="F69" s="15"/>
    </row>
    <row r="70" spans="1:6" x14ac:dyDescent="0.2">
      <c r="A70" s="11"/>
      <c r="B70" s="45" t="s">
        <v>472</v>
      </c>
      <c r="C70" s="19" t="s">
        <v>7</v>
      </c>
      <c r="D70" s="331"/>
      <c r="E70" s="22"/>
      <c r="F70" s="15"/>
    </row>
    <row r="71" spans="1:6" x14ac:dyDescent="0.2">
      <c r="A71" s="11"/>
      <c r="B71" s="45" t="s">
        <v>459</v>
      </c>
      <c r="C71" s="19" t="s">
        <v>7</v>
      </c>
      <c r="D71" s="331"/>
      <c r="E71" s="22"/>
      <c r="F71" s="15"/>
    </row>
    <row r="72" spans="1:6" x14ac:dyDescent="0.2">
      <c r="A72" s="11"/>
      <c r="B72" s="45" t="s">
        <v>446</v>
      </c>
      <c r="C72" s="19" t="s">
        <v>7</v>
      </c>
      <c r="D72" s="331"/>
      <c r="E72" s="22"/>
      <c r="F72" s="15"/>
    </row>
    <row r="73" spans="1:6" x14ac:dyDescent="0.2">
      <c r="A73" s="11"/>
      <c r="B73" s="45" t="s">
        <v>473</v>
      </c>
      <c r="C73" s="19" t="s">
        <v>7</v>
      </c>
      <c r="D73" s="331"/>
      <c r="E73" s="22"/>
      <c r="F73" s="15"/>
    </row>
    <row r="74" spans="1:6" x14ac:dyDescent="0.2">
      <c r="A74" s="11"/>
      <c r="B74" s="45" t="s">
        <v>460</v>
      </c>
      <c r="C74" s="19" t="s">
        <v>7</v>
      </c>
      <c r="D74" s="331"/>
      <c r="E74" s="22"/>
      <c r="F74" s="15"/>
    </row>
    <row r="75" spans="1:6" x14ac:dyDescent="0.2">
      <c r="A75" s="11"/>
      <c r="B75" s="45" t="s">
        <v>474</v>
      </c>
      <c r="C75" s="19" t="s">
        <v>7</v>
      </c>
      <c r="D75" s="331"/>
      <c r="E75" s="22"/>
      <c r="F75" s="15"/>
    </row>
    <row r="76" spans="1:6" x14ac:dyDescent="0.2">
      <c r="A76" s="11"/>
      <c r="B76" s="45" t="s">
        <v>475</v>
      </c>
      <c r="C76" s="19" t="s">
        <v>7</v>
      </c>
      <c r="D76" s="331"/>
      <c r="E76" s="22"/>
      <c r="F76" s="15"/>
    </row>
    <row r="77" spans="1:6" x14ac:dyDescent="0.2">
      <c r="A77" s="11"/>
      <c r="B77" s="45" t="s">
        <v>476</v>
      </c>
      <c r="C77" s="19" t="s">
        <v>7</v>
      </c>
      <c r="D77" s="331">
        <v>1</v>
      </c>
      <c r="E77" s="22"/>
      <c r="F77" s="15"/>
    </row>
    <row r="78" spans="1:6" x14ac:dyDescent="0.2">
      <c r="A78" s="11"/>
      <c r="B78" s="45" t="s">
        <v>477</v>
      </c>
      <c r="C78" s="19" t="s">
        <v>7</v>
      </c>
      <c r="D78" s="331"/>
      <c r="E78" s="22"/>
      <c r="F78" s="15"/>
    </row>
    <row r="79" spans="1:6" x14ac:dyDescent="0.2">
      <c r="A79" s="11"/>
      <c r="B79" s="45" t="s">
        <v>478</v>
      </c>
      <c r="C79" s="19" t="s">
        <v>7</v>
      </c>
      <c r="D79" s="331"/>
      <c r="E79" s="22"/>
      <c r="F79" s="15"/>
    </row>
    <row r="80" spans="1:6" x14ac:dyDescent="0.2">
      <c r="A80" s="11"/>
      <c r="B80" s="45" t="s">
        <v>462</v>
      </c>
      <c r="C80" s="19" t="s">
        <v>7</v>
      </c>
      <c r="D80" s="331"/>
      <c r="E80" s="22"/>
      <c r="F80" s="15"/>
    </row>
    <row r="81" spans="1:6" x14ac:dyDescent="0.2">
      <c r="A81" s="11"/>
      <c r="B81" s="45" t="s">
        <v>448</v>
      </c>
      <c r="C81" s="19" t="s">
        <v>7</v>
      </c>
      <c r="D81" s="331"/>
      <c r="E81" s="22"/>
      <c r="F81" s="15"/>
    </row>
    <row r="82" spans="1:6" x14ac:dyDescent="0.2">
      <c r="A82" s="11"/>
      <c r="B82" s="45" t="s">
        <v>449</v>
      </c>
      <c r="C82" s="19" t="s">
        <v>7</v>
      </c>
      <c r="D82" s="331"/>
      <c r="E82" s="22"/>
      <c r="F82" s="15"/>
    </row>
    <row r="83" spans="1:6" x14ac:dyDescent="0.2">
      <c r="A83" s="11"/>
      <c r="B83" s="45" t="s">
        <v>450</v>
      </c>
      <c r="C83" s="19" t="s">
        <v>7</v>
      </c>
      <c r="D83" s="331"/>
      <c r="E83" s="22"/>
      <c r="F83" s="15"/>
    </row>
    <row r="84" spans="1:6" x14ac:dyDescent="0.2">
      <c r="A84" s="11"/>
      <c r="B84" s="45" t="s">
        <v>451</v>
      </c>
      <c r="C84" s="19" t="s">
        <v>7</v>
      </c>
      <c r="D84" s="331"/>
      <c r="E84" s="22"/>
      <c r="F84" s="15"/>
    </row>
    <row r="85" spans="1:6" x14ac:dyDescent="0.2">
      <c r="A85" s="11"/>
      <c r="B85" s="45" t="s">
        <v>464</v>
      </c>
      <c r="C85" s="19" t="s">
        <v>7</v>
      </c>
      <c r="D85" s="331"/>
      <c r="E85" s="22"/>
      <c r="F85" s="15"/>
    </row>
    <row r="86" spans="1:6" x14ac:dyDescent="0.2">
      <c r="A86" s="11"/>
      <c r="B86" s="45" t="s">
        <v>452</v>
      </c>
      <c r="C86" s="19" t="s">
        <v>7</v>
      </c>
      <c r="D86" s="331">
        <v>3</v>
      </c>
      <c r="E86" s="22"/>
      <c r="F86" s="15"/>
    </row>
    <row r="87" spans="1:6" x14ac:dyDescent="0.2">
      <c r="A87" s="11"/>
      <c r="B87" s="45" t="s">
        <v>453</v>
      </c>
      <c r="C87" s="19" t="s">
        <v>7</v>
      </c>
      <c r="D87" s="331"/>
      <c r="E87" s="22"/>
      <c r="F87" s="15"/>
    </row>
    <row r="88" spans="1:6" x14ac:dyDescent="0.2">
      <c r="A88" s="11">
        <v>3</v>
      </c>
      <c r="B88" s="45" t="s">
        <v>26</v>
      </c>
      <c r="C88" s="19"/>
      <c r="D88" s="329"/>
      <c r="E88" s="22"/>
      <c r="F88" s="15"/>
    </row>
    <row r="89" spans="1:6" x14ac:dyDescent="0.2">
      <c r="A89" s="11"/>
      <c r="B89" s="45" t="s">
        <v>49</v>
      </c>
      <c r="C89" s="19" t="s">
        <v>7</v>
      </c>
      <c r="D89" s="331"/>
      <c r="E89" s="22"/>
      <c r="F89" s="15"/>
    </row>
    <row r="90" spans="1:6" x14ac:dyDescent="0.2">
      <c r="A90" s="11"/>
      <c r="B90" s="45" t="s">
        <v>27</v>
      </c>
      <c r="C90" s="19" t="s">
        <v>7</v>
      </c>
      <c r="D90" s="331">
        <v>1</v>
      </c>
      <c r="E90" s="22"/>
      <c r="F90" s="15"/>
    </row>
    <row r="91" spans="1:6" x14ac:dyDescent="0.2">
      <c r="A91" s="11"/>
      <c r="B91" s="45" t="s">
        <v>57</v>
      </c>
      <c r="C91" s="19" t="s">
        <v>7</v>
      </c>
      <c r="D91" s="331"/>
      <c r="E91" s="22"/>
      <c r="F91" s="15"/>
    </row>
    <row r="92" spans="1:6" x14ac:dyDescent="0.2">
      <c r="A92" s="48">
        <v>4</v>
      </c>
      <c r="B92" s="45" t="s">
        <v>118</v>
      </c>
      <c r="C92" s="19" t="s">
        <v>7</v>
      </c>
      <c r="D92" s="318">
        <v>1</v>
      </c>
      <c r="E92" s="22"/>
      <c r="F92" s="15"/>
    </row>
    <row r="93" spans="1:6" x14ac:dyDescent="0.2">
      <c r="A93" s="48">
        <v>5</v>
      </c>
      <c r="B93" s="45" t="s">
        <v>121</v>
      </c>
      <c r="C93" s="19" t="s">
        <v>7</v>
      </c>
      <c r="D93" s="318">
        <v>7</v>
      </c>
      <c r="E93" s="22"/>
      <c r="F93" s="15"/>
    </row>
    <row r="94" spans="1:6" x14ac:dyDescent="0.2">
      <c r="A94" s="48">
        <v>6</v>
      </c>
      <c r="B94" s="45" t="s">
        <v>119</v>
      </c>
      <c r="C94" s="19" t="s">
        <v>7</v>
      </c>
      <c r="D94" s="318">
        <v>2</v>
      </c>
      <c r="E94" s="22"/>
      <c r="F94" s="15"/>
    </row>
    <row r="95" spans="1:6" x14ac:dyDescent="0.2">
      <c r="A95" s="48">
        <v>7</v>
      </c>
      <c r="B95" s="45" t="s">
        <v>120</v>
      </c>
      <c r="C95" s="19" t="s">
        <v>7</v>
      </c>
      <c r="D95" s="318">
        <v>0</v>
      </c>
      <c r="E95" s="22"/>
      <c r="F95" s="15"/>
    </row>
    <row r="96" spans="1:6" x14ac:dyDescent="0.2">
      <c r="A96" s="48">
        <v>8</v>
      </c>
      <c r="B96" s="45" t="s">
        <v>123</v>
      </c>
      <c r="C96" s="19" t="s">
        <v>7</v>
      </c>
      <c r="D96" s="318">
        <v>0</v>
      </c>
      <c r="E96" s="22"/>
      <c r="F96" s="15"/>
    </row>
    <row r="97" spans="1:6" x14ac:dyDescent="0.2">
      <c r="A97" s="11">
        <v>4</v>
      </c>
      <c r="B97" s="157" t="s">
        <v>60</v>
      </c>
      <c r="C97" s="19" t="s">
        <v>7</v>
      </c>
      <c r="D97" s="331">
        <v>0</v>
      </c>
      <c r="E97" s="22"/>
      <c r="F97" s="15"/>
    </row>
    <row r="98" spans="1:6" x14ac:dyDescent="0.2">
      <c r="A98" s="11">
        <v>5</v>
      </c>
      <c r="B98" s="157" t="s">
        <v>58</v>
      </c>
      <c r="C98" s="19" t="s">
        <v>7</v>
      </c>
      <c r="D98" s="331">
        <v>4</v>
      </c>
      <c r="E98" s="22"/>
      <c r="F98" s="15"/>
    </row>
    <row r="99" spans="1:6" x14ac:dyDescent="0.2">
      <c r="A99" s="11">
        <v>6</v>
      </c>
      <c r="B99" s="157" t="s">
        <v>28</v>
      </c>
      <c r="C99" s="19" t="s">
        <v>7</v>
      </c>
      <c r="D99" s="331">
        <v>0</v>
      </c>
      <c r="E99" s="22"/>
      <c r="F99" s="15"/>
    </row>
    <row r="100" spans="1:6" x14ac:dyDescent="0.2">
      <c r="A100" s="11">
        <v>7</v>
      </c>
      <c r="B100" s="45" t="s">
        <v>29</v>
      </c>
      <c r="C100" s="19" t="s">
        <v>7</v>
      </c>
      <c r="D100" s="331">
        <v>3</v>
      </c>
      <c r="E100" s="22"/>
      <c r="F100" s="15"/>
    </row>
    <row r="101" spans="1:6" x14ac:dyDescent="0.2">
      <c r="A101" s="11">
        <v>8</v>
      </c>
      <c r="B101" s="45" t="s">
        <v>33</v>
      </c>
      <c r="C101" s="19" t="s">
        <v>7</v>
      </c>
      <c r="D101" s="318">
        <v>4</v>
      </c>
      <c r="E101" s="22"/>
      <c r="F101" s="15"/>
    </row>
    <row r="102" spans="1:6" x14ac:dyDescent="0.2">
      <c r="A102" s="11">
        <v>9</v>
      </c>
      <c r="B102" s="45" t="s">
        <v>34</v>
      </c>
      <c r="C102" s="19" t="s">
        <v>7</v>
      </c>
      <c r="D102" s="318">
        <v>3</v>
      </c>
      <c r="E102" s="22"/>
      <c r="F102" s="15"/>
    </row>
    <row r="103" spans="1:6" x14ac:dyDescent="0.2">
      <c r="A103" s="11">
        <v>10</v>
      </c>
      <c r="B103" s="45" t="s">
        <v>30</v>
      </c>
      <c r="C103" s="19" t="s">
        <v>5</v>
      </c>
      <c r="D103" s="318">
        <v>202.5</v>
      </c>
      <c r="E103" s="22"/>
      <c r="F103" s="15"/>
    </row>
    <row r="104" spans="1:6" x14ac:dyDescent="0.2">
      <c r="A104" s="11">
        <v>11</v>
      </c>
      <c r="B104" s="45" t="s">
        <v>31</v>
      </c>
      <c r="C104" s="19" t="s">
        <v>5</v>
      </c>
      <c r="D104" s="318">
        <v>202.5</v>
      </c>
      <c r="E104" s="22"/>
      <c r="F104" s="15"/>
    </row>
    <row r="105" spans="1:6" x14ac:dyDescent="0.2">
      <c r="A105" s="11">
        <v>12</v>
      </c>
      <c r="B105" s="45" t="s">
        <v>32</v>
      </c>
      <c r="C105" s="19" t="s">
        <v>5</v>
      </c>
      <c r="D105" s="318">
        <v>202.5</v>
      </c>
      <c r="E105" s="22"/>
      <c r="F105" s="15"/>
    </row>
    <row r="106" spans="1:6" x14ac:dyDescent="0.2">
      <c r="A106" s="11">
        <v>13</v>
      </c>
      <c r="B106" s="45" t="s">
        <v>39</v>
      </c>
      <c r="C106" s="19" t="s">
        <v>5</v>
      </c>
      <c r="D106" s="318">
        <v>202.5</v>
      </c>
      <c r="E106" s="22"/>
      <c r="F106" s="15"/>
    </row>
    <row r="107" spans="1:6" x14ac:dyDescent="0.2">
      <c r="A107" s="11"/>
      <c r="B107" s="45" t="s">
        <v>42</v>
      </c>
      <c r="C107" s="19"/>
      <c r="D107" s="329"/>
      <c r="E107" s="22"/>
      <c r="F107" s="15"/>
    </row>
    <row r="108" spans="1:6" x14ac:dyDescent="0.2">
      <c r="A108" s="11"/>
      <c r="B108" s="45"/>
      <c r="C108" s="19"/>
      <c r="D108" s="329"/>
      <c r="E108" s="22"/>
      <c r="F108" s="15"/>
    </row>
    <row r="109" spans="1:6" x14ac:dyDescent="0.2">
      <c r="A109" s="10" t="s">
        <v>8</v>
      </c>
      <c r="B109" s="131" t="s">
        <v>479</v>
      </c>
      <c r="C109" s="19"/>
      <c r="D109" s="329"/>
      <c r="E109" s="22"/>
      <c r="F109" s="15"/>
    </row>
    <row r="110" spans="1:6" x14ac:dyDescent="0.2">
      <c r="A110" s="11">
        <v>1</v>
      </c>
      <c r="B110" s="45" t="s">
        <v>40</v>
      </c>
      <c r="C110" s="19"/>
      <c r="D110" s="329"/>
      <c r="E110" s="22"/>
      <c r="F110" s="15"/>
    </row>
    <row r="111" spans="1:6" x14ac:dyDescent="0.2">
      <c r="A111" s="11"/>
      <c r="B111" s="45" t="s">
        <v>59</v>
      </c>
      <c r="C111" s="19" t="s">
        <v>7</v>
      </c>
      <c r="D111" s="331"/>
      <c r="E111" s="22"/>
      <c r="F111" s="15"/>
    </row>
    <row r="112" spans="1:6" x14ac:dyDescent="0.2">
      <c r="A112" s="11"/>
      <c r="B112" s="45" t="s">
        <v>35</v>
      </c>
      <c r="C112" s="19" t="s">
        <v>7</v>
      </c>
      <c r="D112" s="331">
        <v>9</v>
      </c>
      <c r="E112" s="22"/>
      <c r="F112" s="15"/>
    </row>
    <row r="113" spans="1:6" x14ac:dyDescent="0.2">
      <c r="A113" s="11"/>
      <c r="B113" s="45" t="s">
        <v>36</v>
      </c>
      <c r="C113" s="19" t="s">
        <v>7</v>
      </c>
      <c r="D113" s="331"/>
      <c r="E113" s="22"/>
      <c r="F113" s="15"/>
    </row>
    <row r="114" spans="1:6" x14ac:dyDescent="0.2">
      <c r="A114" s="11">
        <v>2</v>
      </c>
      <c r="B114" s="45" t="s">
        <v>45</v>
      </c>
      <c r="C114" s="19" t="s">
        <v>5</v>
      </c>
      <c r="D114" s="318">
        <v>49.5</v>
      </c>
      <c r="E114" s="22"/>
      <c r="F114" s="15"/>
    </row>
    <row r="115" spans="1:6" x14ac:dyDescent="0.2">
      <c r="A115" s="11">
        <v>3</v>
      </c>
      <c r="B115" s="45" t="s">
        <v>37</v>
      </c>
      <c r="C115" s="19" t="s">
        <v>7</v>
      </c>
      <c r="D115" s="318">
        <v>18</v>
      </c>
      <c r="E115" s="22"/>
      <c r="F115" s="15"/>
    </row>
    <row r="116" spans="1:6" x14ac:dyDescent="0.2">
      <c r="A116" s="11">
        <v>4</v>
      </c>
      <c r="B116" s="45" t="s">
        <v>469</v>
      </c>
      <c r="C116" s="19" t="s">
        <v>7</v>
      </c>
      <c r="D116" s="318">
        <v>9</v>
      </c>
      <c r="E116" s="22"/>
      <c r="F116" s="15"/>
    </row>
    <row r="117" spans="1:6" x14ac:dyDescent="0.2">
      <c r="A117" s="11">
        <v>5</v>
      </c>
      <c r="B117" s="45" t="s">
        <v>10</v>
      </c>
      <c r="C117" s="19" t="s">
        <v>9</v>
      </c>
      <c r="D117" s="318">
        <v>0.45</v>
      </c>
      <c r="E117" s="22"/>
      <c r="F117" s="15"/>
    </row>
    <row r="118" spans="1:6" x14ac:dyDescent="0.2">
      <c r="A118" s="11">
        <v>6</v>
      </c>
      <c r="B118" s="45" t="s">
        <v>11</v>
      </c>
      <c r="C118" s="19" t="s">
        <v>7</v>
      </c>
      <c r="D118" s="318">
        <v>9</v>
      </c>
      <c r="E118" s="22"/>
      <c r="F118" s="15"/>
    </row>
    <row r="119" spans="1:6" x14ac:dyDescent="0.2">
      <c r="A119" s="11"/>
      <c r="B119" s="45" t="s">
        <v>41</v>
      </c>
      <c r="C119" s="19"/>
      <c r="D119" s="153"/>
      <c r="E119" s="22"/>
      <c r="F119" s="15"/>
    </row>
    <row r="120" spans="1:6" x14ac:dyDescent="0.2">
      <c r="A120" s="13"/>
      <c r="B120" s="44" t="s">
        <v>111</v>
      </c>
      <c r="C120" s="44"/>
      <c r="D120" s="155"/>
      <c r="E120" s="46"/>
      <c r="F120" s="23">
        <v>48271.27</v>
      </c>
    </row>
    <row r="121" spans="1:6" x14ac:dyDescent="0.2">
      <c r="A121" s="7"/>
      <c r="B121" s="9"/>
      <c r="C121" s="9"/>
      <c r="D121" s="152"/>
      <c r="E121" s="42"/>
      <c r="F121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view="pageBreakPreview" topLeftCell="A105" zoomScaleNormal="85" zoomScaleSheetLayoutView="100" workbookViewId="0">
      <selection activeCell="F120" sqref="F120"/>
    </sheetView>
  </sheetViews>
  <sheetFormatPr defaultColWidth="8.85546875" defaultRowHeight="12.75" customHeight="1" x14ac:dyDescent="0.2"/>
  <cols>
    <col min="1" max="1" width="5.140625" customWidth="1"/>
    <col min="2" max="2" width="57.7109375" style="123" customWidth="1"/>
    <col min="3" max="3" width="5.5703125" style="123" customWidth="1"/>
    <col min="4" max="4" width="7.7109375" style="185" bestFit="1" customWidth="1"/>
    <col min="5" max="5" width="6.7109375" style="123" bestFit="1" customWidth="1"/>
    <col min="6" max="6" width="10.42578125" customWidth="1"/>
  </cols>
  <sheetData>
    <row r="1" spans="1:6" ht="20.25" x14ac:dyDescent="0.2">
      <c r="A1" s="7"/>
      <c r="B1" s="294" t="s">
        <v>566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413</v>
      </c>
    </row>
    <row r="4" spans="1:6" x14ac:dyDescent="0.2">
      <c r="A4" s="7"/>
      <c r="B4" s="9"/>
      <c r="C4" s="27"/>
      <c r="D4" s="186" t="s">
        <v>412</v>
      </c>
      <c r="E4" s="187"/>
      <c r="F4" s="188"/>
    </row>
    <row r="5" spans="1:6" ht="18" customHeight="1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582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124"/>
      <c r="E7" s="125"/>
      <c r="F7" s="17"/>
    </row>
    <row r="8" spans="1:6" x14ac:dyDescent="0.2">
      <c r="A8" s="13"/>
      <c r="B8" s="131" t="s">
        <v>153</v>
      </c>
      <c r="C8" s="14"/>
      <c r="D8" s="19"/>
      <c r="E8" s="54"/>
      <c r="F8" s="25"/>
    </row>
    <row r="9" spans="1:6" x14ac:dyDescent="0.2">
      <c r="A9" s="60">
        <v>1</v>
      </c>
      <c r="B9" s="74" t="s">
        <v>131</v>
      </c>
      <c r="C9" s="59" t="s">
        <v>132</v>
      </c>
      <c r="D9" s="182">
        <v>2590</v>
      </c>
      <c r="E9" s="22"/>
      <c r="F9" s="15"/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82">
        <v>1295</v>
      </c>
      <c r="E10" s="22"/>
      <c r="F10" s="15"/>
    </row>
    <row r="11" spans="1:6" x14ac:dyDescent="0.2">
      <c r="A11" s="60">
        <f t="shared" ref="A11:A20" si="0">A10+1</f>
        <v>3</v>
      </c>
      <c r="B11" s="74" t="s">
        <v>443</v>
      </c>
      <c r="C11" s="59" t="s">
        <v>135</v>
      </c>
      <c r="D11" s="158">
        <v>651.15</v>
      </c>
      <c r="E11" s="22"/>
      <c r="F11" s="15"/>
    </row>
    <row r="12" spans="1:6" x14ac:dyDescent="0.2">
      <c r="A12" s="60">
        <f t="shared" si="0"/>
        <v>4</v>
      </c>
      <c r="B12" s="74" t="s">
        <v>136</v>
      </c>
      <c r="C12" s="59" t="s">
        <v>137</v>
      </c>
      <c r="D12" s="158">
        <v>780.65</v>
      </c>
      <c r="E12" s="22"/>
      <c r="F12" s="15"/>
    </row>
    <row r="13" spans="1:6" x14ac:dyDescent="0.2">
      <c r="A13" s="60">
        <f t="shared" si="0"/>
        <v>5</v>
      </c>
      <c r="B13" s="74" t="s">
        <v>138</v>
      </c>
      <c r="C13" s="59" t="s">
        <v>137</v>
      </c>
      <c r="D13" s="158">
        <v>780.65</v>
      </c>
      <c r="E13" s="22"/>
      <c r="F13" s="15"/>
    </row>
    <row r="14" spans="1:6" x14ac:dyDescent="0.2">
      <c r="A14" s="60">
        <f t="shared" si="0"/>
        <v>6</v>
      </c>
      <c r="B14" s="74" t="s">
        <v>442</v>
      </c>
      <c r="C14" s="59" t="s">
        <v>137</v>
      </c>
      <c r="D14" s="158">
        <v>651.15</v>
      </c>
      <c r="E14" s="22"/>
      <c r="F14" s="15"/>
    </row>
    <row r="15" spans="1:6" ht="25.5" x14ac:dyDescent="0.2">
      <c r="A15" s="60">
        <f t="shared" si="0"/>
        <v>7</v>
      </c>
      <c r="B15" s="74" t="s">
        <v>142</v>
      </c>
      <c r="C15" s="59" t="s">
        <v>139</v>
      </c>
      <c r="D15" s="158">
        <v>124.32000000000001</v>
      </c>
      <c r="E15" s="22"/>
      <c r="F15" s="15"/>
    </row>
    <row r="16" spans="1:6" ht="25.5" x14ac:dyDescent="0.2">
      <c r="A16" s="60">
        <f t="shared" si="0"/>
        <v>8</v>
      </c>
      <c r="B16" s="74" t="s">
        <v>143</v>
      </c>
      <c r="C16" s="59" t="s">
        <v>139</v>
      </c>
      <c r="D16" s="161">
        <v>71.52</v>
      </c>
      <c r="E16" s="22"/>
      <c r="F16" s="15"/>
    </row>
    <row r="17" spans="1:6" ht="25.5" x14ac:dyDescent="0.2">
      <c r="A17" s="60">
        <f t="shared" si="0"/>
        <v>9</v>
      </c>
      <c r="B17" s="74" t="s">
        <v>144</v>
      </c>
      <c r="C17" s="59" t="s">
        <v>139</v>
      </c>
      <c r="D17" s="182">
        <v>79.2</v>
      </c>
      <c r="E17" s="22"/>
      <c r="F17" s="15"/>
    </row>
    <row r="18" spans="1:6" ht="25.5" x14ac:dyDescent="0.2">
      <c r="A18" s="60">
        <f t="shared" si="0"/>
        <v>10</v>
      </c>
      <c r="B18" s="74" t="s">
        <v>145</v>
      </c>
      <c r="C18" s="59" t="s">
        <v>139</v>
      </c>
      <c r="D18" s="161">
        <v>178.79999999999998</v>
      </c>
      <c r="E18" s="22"/>
      <c r="F18" s="15"/>
    </row>
    <row r="19" spans="1:6" x14ac:dyDescent="0.2">
      <c r="A19" s="60">
        <f t="shared" si="0"/>
        <v>11</v>
      </c>
      <c r="B19" s="74" t="s">
        <v>155</v>
      </c>
      <c r="C19" s="59" t="s">
        <v>140</v>
      </c>
      <c r="D19" s="158">
        <v>1295</v>
      </c>
      <c r="E19" s="22"/>
      <c r="F19" s="15"/>
    </row>
    <row r="20" spans="1:6" x14ac:dyDescent="0.2">
      <c r="A20" s="60">
        <f t="shared" si="0"/>
        <v>12</v>
      </c>
      <c r="B20" s="74" t="s">
        <v>141</v>
      </c>
      <c r="C20" s="59" t="s">
        <v>132</v>
      </c>
      <c r="D20" s="158">
        <v>2590</v>
      </c>
      <c r="E20" s="22"/>
      <c r="F20" s="15"/>
    </row>
    <row r="21" spans="1:6" x14ac:dyDescent="0.2">
      <c r="A21" s="60"/>
      <c r="B21" s="74"/>
      <c r="C21" s="59"/>
      <c r="D21" s="154"/>
      <c r="E21" s="52"/>
      <c r="F21" s="17"/>
    </row>
    <row r="22" spans="1:6" x14ac:dyDescent="0.2">
      <c r="A22" s="60">
        <f t="shared" ref="A22:A23" si="1">A21+1</f>
        <v>1</v>
      </c>
      <c r="B22" s="74" t="s">
        <v>146</v>
      </c>
      <c r="C22" s="59" t="s">
        <v>140</v>
      </c>
      <c r="D22" s="161">
        <v>80</v>
      </c>
      <c r="E22" s="22"/>
      <c r="F22" s="15"/>
    </row>
    <row r="23" spans="1:6" x14ac:dyDescent="0.2">
      <c r="A23" s="60">
        <f t="shared" si="1"/>
        <v>2</v>
      </c>
      <c r="B23" s="74" t="s">
        <v>147</v>
      </c>
      <c r="C23" s="59" t="s">
        <v>140</v>
      </c>
      <c r="D23" s="158">
        <v>80</v>
      </c>
      <c r="E23" s="22"/>
      <c r="F23" s="15"/>
    </row>
    <row r="24" spans="1:6" x14ac:dyDescent="0.2">
      <c r="A24" s="60"/>
      <c r="B24" s="74"/>
      <c r="C24" s="59"/>
      <c r="D24" s="154"/>
      <c r="E24" s="52"/>
      <c r="F24" s="17"/>
    </row>
    <row r="25" spans="1:6" x14ac:dyDescent="0.2">
      <c r="A25" s="63">
        <f t="shared" ref="A25:A30" si="2">A24+1</f>
        <v>1</v>
      </c>
      <c r="B25" s="69" t="s">
        <v>148</v>
      </c>
      <c r="C25" s="65" t="s">
        <v>132</v>
      </c>
      <c r="D25" s="183">
        <v>79</v>
      </c>
      <c r="E25" s="22"/>
      <c r="F25" s="15"/>
    </row>
    <row r="26" spans="1:6" x14ac:dyDescent="0.2">
      <c r="A26" s="63">
        <f t="shared" si="2"/>
        <v>2</v>
      </c>
      <c r="B26" s="69" t="s">
        <v>149</v>
      </c>
      <c r="C26" s="65" t="s">
        <v>140</v>
      </c>
      <c r="D26" s="183">
        <v>94.8</v>
      </c>
      <c r="E26" s="22"/>
      <c r="F26" s="15"/>
    </row>
    <row r="27" spans="1:6" x14ac:dyDescent="0.2">
      <c r="A27" s="63">
        <f t="shared" si="2"/>
        <v>3</v>
      </c>
      <c r="B27" s="74" t="s">
        <v>136</v>
      </c>
      <c r="C27" s="59" t="s">
        <v>137</v>
      </c>
      <c r="D27" s="158">
        <v>16.59</v>
      </c>
      <c r="E27" s="22"/>
      <c r="F27" s="15"/>
    </row>
    <row r="28" spans="1:6" x14ac:dyDescent="0.2">
      <c r="A28" s="63">
        <f t="shared" si="2"/>
        <v>4</v>
      </c>
      <c r="B28" s="74" t="s">
        <v>138</v>
      </c>
      <c r="C28" s="59" t="s">
        <v>137</v>
      </c>
      <c r="D28" s="158">
        <v>16.59</v>
      </c>
      <c r="E28" s="22"/>
      <c r="F28" s="15"/>
    </row>
    <row r="29" spans="1:6" ht="25.5" x14ac:dyDescent="0.2">
      <c r="A29" s="63">
        <f t="shared" si="2"/>
        <v>5</v>
      </c>
      <c r="B29" s="69" t="s">
        <v>151</v>
      </c>
      <c r="C29" s="65" t="s">
        <v>132</v>
      </c>
      <c r="D29" s="183">
        <v>79</v>
      </c>
      <c r="E29" s="22"/>
      <c r="F29" s="15"/>
    </row>
    <row r="30" spans="1:6" x14ac:dyDescent="0.2">
      <c r="A30" s="63">
        <f t="shared" si="2"/>
        <v>6</v>
      </c>
      <c r="B30" s="69" t="s">
        <v>152</v>
      </c>
      <c r="C30" s="65" t="s">
        <v>140</v>
      </c>
      <c r="D30" s="183">
        <v>94.8</v>
      </c>
      <c r="E30" s="22"/>
      <c r="F30" s="15"/>
    </row>
    <row r="31" spans="1:6" x14ac:dyDescent="0.2">
      <c r="A31" s="63"/>
      <c r="B31" s="69" t="s">
        <v>537</v>
      </c>
      <c r="C31" s="65"/>
      <c r="D31" s="184"/>
      <c r="E31" s="53"/>
      <c r="F31" s="17"/>
    </row>
    <row r="32" spans="1:6" x14ac:dyDescent="0.2">
      <c r="A32" s="63"/>
      <c r="B32" s="69" t="s">
        <v>538</v>
      </c>
      <c r="C32" s="65"/>
      <c r="D32" s="184"/>
      <c r="E32" s="50"/>
      <c r="F32" s="17"/>
    </row>
    <row r="33" spans="1:6" x14ac:dyDescent="0.2">
      <c r="A33" s="60"/>
      <c r="B33" s="131" t="s">
        <v>154</v>
      </c>
      <c r="C33" s="59"/>
      <c r="D33" s="154"/>
      <c r="E33" s="50"/>
      <c r="F33" s="17"/>
    </row>
    <row r="34" spans="1:6" x14ac:dyDescent="0.2">
      <c r="A34" s="11"/>
      <c r="B34" s="200" t="str">
        <f>КСС1!B$34</f>
        <v>Изкопи в 20% з.п. и 80% ск.п.</v>
      </c>
      <c r="C34" s="19"/>
      <c r="D34" s="153"/>
      <c r="E34" s="50"/>
      <c r="F34" s="17"/>
    </row>
    <row r="35" spans="1:6" x14ac:dyDescent="0.2">
      <c r="A35" s="11"/>
      <c r="B35" s="132" t="s">
        <v>194</v>
      </c>
      <c r="C35" s="144" t="s">
        <v>9</v>
      </c>
      <c r="D35" s="178">
        <v>2604.6</v>
      </c>
      <c r="E35" s="50"/>
      <c r="F35" s="17"/>
    </row>
    <row r="36" spans="1:6" x14ac:dyDescent="0.2">
      <c r="A36" s="11"/>
      <c r="B36" s="45" t="s">
        <v>12</v>
      </c>
      <c r="C36" s="19" t="s">
        <v>9</v>
      </c>
      <c r="D36" s="160">
        <v>517.05499999999995</v>
      </c>
      <c r="E36" s="50"/>
      <c r="F36" s="17"/>
    </row>
    <row r="37" spans="1:6" x14ac:dyDescent="0.2">
      <c r="A37" s="11"/>
      <c r="B37" s="45" t="s">
        <v>13</v>
      </c>
      <c r="C37" s="19" t="s">
        <v>9</v>
      </c>
      <c r="D37" s="178">
        <v>14.4</v>
      </c>
      <c r="E37" s="53"/>
      <c r="F37" s="17"/>
    </row>
    <row r="38" spans="1:6" x14ac:dyDescent="0.2">
      <c r="A38" s="11"/>
      <c r="B38" s="45" t="s">
        <v>560</v>
      </c>
      <c r="C38" s="19" t="s">
        <v>9</v>
      </c>
      <c r="D38" s="167">
        <f>SUM(D35:D37)</f>
        <v>3136.0549999999998</v>
      </c>
      <c r="E38" s="53"/>
      <c r="F38" s="17"/>
    </row>
    <row r="39" spans="1:6" x14ac:dyDescent="0.2">
      <c r="A39" s="11"/>
      <c r="B39" s="45" t="s">
        <v>14</v>
      </c>
      <c r="C39" s="19" t="s">
        <v>9</v>
      </c>
      <c r="D39" s="159">
        <f>D38-D40</f>
        <v>627.21499999999969</v>
      </c>
      <c r="E39" s="53"/>
      <c r="F39" s="17"/>
    </row>
    <row r="40" spans="1:6" x14ac:dyDescent="0.2">
      <c r="A40" s="11"/>
      <c r="B40" s="45" t="s">
        <v>15</v>
      </c>
      <c r="C40" s="19" t="s">
        <v>9</v>
      </c>
      <c r="D40" s="199">
        <f>ROUND(D38*80%,2)</f>
        <v>2508.84</v>
      </c>
      <c r="E40" s="54"/>
      <c r="F40" s="25"/>
    </row>
    <row r="41" spans="1:6" x14ac:dyDescent="0.2">
      <c r="A41" s="11">
        <v>1</v>
      </c>
      <c r="B41" s="45" t="s">
        <v>110</v>
      </c>
      <c r="C41" s="19" t="s">
        <v>9</v>
      </c>
      <c r="D41" s="159">
        <f>D39-D42</f>
        <v>501.77499999999969</v>
      </c>
      <c r="E41" s="159"/>
      <c r="F41" s="15"/>
    </row>
    <row r="42" spans="1:6" x14ac:dyDescent="0.2">
      <c r="A42" s="11">
        <v>2</v>
      </c>
      <c r="B42" s="45" t="s">
        <v>98</v>
      </c>
      <c r="C42" s="19" t="s">
        <v>9</v>
      </c>
      <c r="D42" s="199">
        <f>ROUND(D39*20%,2)</f>
        <v>125.44</v>
      </c>
      <c r="E42" s="159"/>
      <c r="F42" s="15"/>
    </row>
    <row r="43" spans="1:6" x14ac:dyDescent="0.2">
      <c r="A43" s="11">
        <v>3</v>
      </c>
      <c r="B43" s="45" t="s">
        <v>197</v>
      </c>
      <c r="C43" s="19" t="s">
        <v>9</v>
      </c>
      <c r="D43" s="159">
        <f>D42</f>
        <v>125.44</v>
      </c>
      <c r="E43" s="159"/>
      <c r="F43" s="15"/>
    </row>
    <row r="44" spans="1:6" x14ac:dyDescent="0.2">
      <c r="A44" s="11">
        <v>3</v>
      </c>
      <c r="B44" s="45" t="s">
        <v>157</v>
      </c>
      <c r="C44" s="19" t="s">
        <v>9</v>
      </c>
      <c r="D44" s="159">
        <f>D39</f>
        <v>627.21499999999969</v>
      </c>
      <c r="E44" s="159"/>
      <c r="F44" s="15"/>
    </row>
    <row r="45" spans="1:6" x14ac:dyDescent="0.2">
      <c r="A45" s="11">
        <v>4</v>
      </c>
      <c r="B45" s="45" t="s">
        <v>198</v>
      </c>
      <c r="C45" s="19" t="s">
        <v>9</v>
      </c>
      <c r="D45" s="159">
        <f>D44</f>
        <v>627.21499999999969</v>
      </c>
      <c r="E45" s="159"/>
      <c r="F45" s="15"/>
    </row>
    <row r="46" spans="1:6" x14ac:dyDescent="0.2">
      <c r="A46" s="11">
        <v>5</v>
      </c>
      <c r="B46" s="202" t="str">
        <f>КСС1!B$46</f>
        <v>Изкоп до 1.20м шир. и до 2м. дълб. скални почви</v>
      </c>
      <c r="C46" s="19" t="s">
        <v>9</v>
      </c>
      <c r="D46" s="159">
        <f>D40</f>
        <v>2508.84</v>
      </c>
      <c r="E46" s="159"/>
      <c r="F46" s="15"/>
    </row>
    <row r="47" spans="1:6" x14ac:dyDescent="0.2">
      <c r="A47" s="11">
        <v>6</v>
      </c>
      <c r="B47" s="45" t="s">
        <v>115</v>
      </c>
      <c r="C47" s="19" t="s">
        <v>9</v>
      </c>
      <c r="D47" s="159">
        <f>D46</f>
        <v>2508.84</v>
      </c>
      <c r="E47" s="159"/>
      <c r="F47" s="15"/>
    </row>
    <row r="48" spans="1:6" x14ac:dyDescent="0.2">
      <c r="A48" s="11">
        <v>7</v>
      </c>
      <c r="B48" s="45" t="s">
        <v>158</v>
      </c>
      <c r="C48" s="19" t="s">
        <v>9</v>
      </c>
      <c r="D48" s="159">
        <f>D46</f>
        <v>2508.84</v>
      </c>
      <c r="E48" s="159"/>
      <c r="F48" s="15"/>
    </row>
    <row r="49" spans="1:6" x14ac:dyDescent="0.2">
      <c r="A49" s="11">
        <v>8</v>
      </c>
      <c r="B49" s="45" t="s">
        <v>199</v>
      </c>
      <c r="C49" s="19" t="s">
        <v>9</v>
      </c>
      <c r="D49" s="159">
        <f>D46</f>
        <v>2508.84</v>
      </c>
      <c r="E49" s="159"/>
      <c r="F49" s="15"/>
    </row>
    <row r="50" spans="1:6" x14ac:dyDescent="0.2">
      <c r="A50" s="11">
        <v>9</v>
      </c>
      <c r="B50" s="45" t="s">
        <v>21</v>
      </c>
      <c r="C50" s="19" t="s">
        <v>9</v>
      </c>
      <c r="D50" s="160">
        <v>578.80000000000007</v>
      </c>
      <c r="E50" s="22"/>
      <c r="F50" s="15"/>
    </row>
    <row r="51" spans="1:6" x14ac:dyDescent="0.2">
      <c r="A51" s="11">
        <v>10</v>
      </c>
      <c r="B51" s="45" t="s">
        <v>16</v>
      </c>
      <c r="C51" s="19" t="s">
        <v>9</v>
      </c>
      <c r="D51" s="160">
        <v>2557.2549999999997</v>
      </c>
      <c r="E51" s="22"/>
      <c r="F51" s="15"/>
    </row>
    <row r="52" spans="1:6" x14ac:dyDescent="0.2">
      <c r="A52" s="11">
        <v>11</v>
      </c>
      <c r="B52" s="45" t="s">
        <v>70</v>
      </c>
      <c r="C52" s="19" t="s">
        <v>9</v>
      </c>
      <c r="D52" s="160">
        <v>2557.2549999999997</v>
      </c>
      <c r="E52" s="22"/>
      <c r="F52" s="15"/>
    </row>
    <row r="53" spans="1:6" x14ac:dyDescent="0.2">
      <c r="A53" s="11">
        <v>12</v>
      </c>
      <c r="B53" s="45" t="s">
        <v>150</v>
      </c>
      <c r="C53" s="19" t="s">
        <v>9</v>
      </c>
      <c r="D53" s="160">
        <v>9.2100000000000009</v>
      </c>
      <c r="E53" s="22"/>
      <c r="F53" s="15"/>
    </row>
    <row r="54" spans="1:6" x14ac:dyDescent="0.2">
      <c r="A54" s="11">
        <v>13</v>
      </c>
      <c r="B54" s="45" t="s">
        <v>22</v>
      </c>
      <c r="C54" s="19" t="s">
        <v>7</v>
      </c>
      <c r="D54" s="160">
        <v>4</v>
      </c>
      <c r="E54" s="22"/>
      <c r="F54" s="15"/>
    </row>
    <row r="55" spans="1:6" x14ac:dyDescent="0.2">
      <c r="A55" s="11">
        <v>14</v>
      </c>
      <c r="B55" s="45" t="s">
        <v>23</v>
      </c>
      <c r="C55" s="19" t="s">
        <v>7</v>
      </c>
      <c r="D55" s="160">
        <v>4</v>
      </c>
      <c r="E55" s="22"/>
      <c r="F55" s="15"/>
    </row>
    <row r="56" spans="1:6" x14ac:dyDescent="0.2">
      <c r="A56" s="11">
        <v>15</v>
      </c>
      <c r="B56" s="45" t="s">
        <v>24</v>
      </c>
      <c r="C56" s="19" t="s">
        <v>7</v>
      </c>
      <c r="D56" s="180">
        <v>35</v>
      </c>
      <c r="E56" s="22"/>
      <c r="F56" s="15"/>
    </row>
    <row r="57" spans="1:6" x14ac:dyDescent="0.2">
      <c r="A57" s="11">
        <v>16</v>
      </c>
      <c r="B57" s="45" t="s">
        <v>25</v>
      </c>
      <c r="C57" s="19" t="s">
        <v>9</v>
      </c>
      <c r="D57" s="160">
        <v>12.25</v>
      </c>
      <c r="E57" s="22"/>
      <c r="F57" s="15"/>
    </row>
    <row r="58" spans="1:6" x14ac:dyDescent="0.2">
      <c r="A58" s="11">
        <v>17</v>
      </c>
      <c r="B58" s="45" t="s">
        <v>17</v>
      </c>
      <c r="C58" s="19" t="s">
        <v>9</v>
      </c>
      <c r="D58" s="160">
        <v>12.25</v>
      </c>
      <c r="E58" s="22"/>
      <c r="F58" s="15"/>
    </row>
    <row r="59" spans="1:6" x14ac:dyDescent="0.2">
      <c r="A59" s="11">
        <v>18</v>
      </c>
      <c r="B59" s="45" t="s">
        <v>18</v>
      </c>
      <c r="C59" s="19" t="s">
        <v>7</v>
      </c>
      <c r="D59" s="180">
        <v>42</v>
      </c>
      <c r="E59" s="22"/>
      <c r="F59" s="15"/>
    </row>
    <row r="60" spans="1:6" x14ac:dyDescent="0.2">
      <c r="A60" s="11"/>
      <c r="B60" s="45" t="s">
        <v>43</v>
      </c>
      <c r="C60" s="19"/>
      <c r="D60" s="153"/>
      <c r="E60" s="22"/>
      <c r="F60" s="15"/>
    </row>
    <row r="61" spans="1:6" x14ac:dyDescent="0.2">
      <c r="A61" s="11"/>
      <c r="B61" s="45"/>
      <c r="C61" s="19"/>
      <c r="D61" s="153"/>
      <c r="E61" s="22"/>
      <c r="F61" s="15"/>
    </row>
    <row r="62" spans="1:6" x14ac:dyDescent="0.2">
      <c r="A62" s="10" t="s">
        <v>19</v>
      </c>
      <c r="B62" s="131" t="s">
        <v>20</v>
      </c>
      <c r="C62" s="44"/>
      <c r="D62" s="155"/>
      <c r="E62" s="46"/>
      <c r="F62" s="23"/>
    </row>
    <row r="63" spans="1:6" x14ac:dyDescent="0.2">
      <c r="A63" s="11">
        <v>1</v>
      </c>
      <c r="B63" s="45" t="s">
        <v>444</v>
      </c>
      <c r="C63" s="19"/>
      <c r="D63" s="153"/>
      <c r="E63" s="22"/>
      <c r="F63" s="15"/>
    </row>
    <row r="64" spans="1:6" x14ac:dyDescent="0.2">
      <c r="A64" s="11"/>
      <c r="B64" s="45" t="s">
        <v>470</v>
      </c>
      <c r="C64" s="19" t="s">
        <v>5</v>
      </c>
      <c r="D64" s="180"/>
      <c r="E64" s="22"/>
      <c r="F64" s="15"/>
    </row>
    <row r="65" spans="1:6" x14ac:dyDescent="0.2">
      <c r="A65" s="11"/>
      <c r="B65" s="45" t="s">
        <v>456</v>
      </c>
      <c r="C65" s="19" t="s">
        <v>5</v>
      </c>
      <c r="D65" s="180"/>
      <c r="E65" s="22"/>
      <c r="F65" s="15"/>
    </row>
    <row r="66" spans="1:6" x14ac:dyDescent="0.2">
      <c r="A66" s="11"/>
      <c r="B66" s="45" t="s">
        <v>445</v>
      </c>
      <c r="C66" s="19" t="s">
        <v>5</v>
      </c>
      <c r="D66" s="180">
        <v>1447</v>
      </c>
      <c r="E66" s="22"/>
      <c r="F66" s="15"/>
    </row>
    <row r="67" spans="1:6" x14ac:dyDescent="0.2">
      <c r="A67" s="11">
        <v>2</v>
      </c>
      <c r="B67" s="45" t="s">
        <v>122</v>
      </c>
      <c r="C67" s="19"/>
      <c r="D67" s="153"/>
      <c r="E67" s="22"/>
      <c r="F67" s="15"/>
    </row>
    <row r="68" spans="1:6" x14ac:dyDescent="0.2">
      <c r="A68" s="11"/>
      <c r="B68" s="45" t="s">
        <v>458</v>
      </c>
      <c r="C68" s="19" t="s">
        <v>7</v>
      </c>
      <c r="D68" s="180"/>
      <c r="E68" s="22"/>
      <c r="F68" s="15"/>
    </row>
    <row r="69" spans="1:6" x14ac:dyDescent="0.2">
      <c r="A69" s="11"/>
      <c r="B69" s="45" t="s">
        <v>471</v>
      </c>
      <c r="C69" s="19" t="s">
        <v>7</v>
      </c>
      <c r="D69" s="180"/>
      <c r="E69" s="22"/>
      <c r="F69" s="15"/>
    </row>
    <row r="70" spans="1:6" x14ac:dyDescent="0.2">
      <c r="A70" s="11"/>
      <c r="B70" s="45" t="s">
        <v>472</v>
      </c>
      <c r="C70" s="19" t="s">
        <v>7</v>
      </c>
      <c r="D70" s="180">
        <v>1</v>
      </c>
      <c r="E70" s="22"/>
      <c r="F70" s="15"/>
    </row>
    <row r="71" spans="1:6" x14ac:dyDescent="0.2">
      <c r="A71" s="11"/>
      <c r="B71" s="45" t="s">
        <v>459</v>
      </c>
      <c r="C71" s="19" t="s">
        <v>7</v>
      </c>
      <c r="D71" s="180">
        <v>1</v>
      </c>
      <c r="E71" s="22"/>
      <c r="F71" s="15"/>
    </row>
    <row r="72" spans="1:6" x14ac:dyDescent="0.2">
      <c r="A72" s="11"/>
      <c r="B72" s="45" t="s">
        <v>446</v>
      </c>
      <c r="C72" s="19" t="s">
        <v>7</v>
      </c>
      <c r="D72" s="180">
        <v>5</v>
      </c>
      <c r="E72" s="22"/>
      <c r="F72" s="15"/>
    </row>
    <row r="73" spans="1:6" x14ac:dyDescent="0.2">
      <c r="A73" s="11"/>
      <c r="B73" s="45" t="s">
        <v>473</v>
      </c>
      <c r="C73" s="19" t="s">
        <v>7</v>
      </c>
      <c r="D73" s="180"/>
      <c r="E73" s="22"/>
      <c r="F73" s="15"/>
    </row>
    <row r="74" spans="1:6" x14ac:dyDescent="0.2">
      <c r="A74" s="11"/>
      <c r="B74" s="45" t="s">
        <v>460</v>
      </c>
      <c r="C74" s="19" t="s">
        <v>7</v>
      </c>
      <c r="D74" s="180">
        <v>5</v>
      </c>
      <c r="E74" s="22"/>
      <c r="F74" s="15"/>
    </row>
    <row r="75" spans="1:6" x14ac:dyDescent="0.2">
      <c r="A75" s="11"/>
      <c r="B75" s="45" t="s">
        <v>474</v>
      </c>
      <c r="C75" s="19" t="s">
        <v>7</v>
      </c>
      <c r="D75" s="180"/>
      <c r="E75" s="22"/>
      <c r="F75" s="15"/>
    </row>
    <row r="76" spans="1:6" x14ac:dyDescent="0.2">
      <c r="A76" s="11"/>
      <c r="B76" s="45" t="s">
        <v>475</v>
      </c>
      <c r="C76" s="19" t="s">
        <v>7</v>
      </c>
      <c r="D76" s="180"/>
      <c r="E76" s="22"/>
      <c r="F76" s="15"/>
    </row>
    <row r="77" spans="1:6" x14ac:dyDescent="0.2">
      <c r="A77" s="11"/>
      <c r="B77" s="45" t="s">
        <v>476</v>
      </c>
      <c r="C77" s="19" t="s">
        <v>7</v>
      </c>
      <c r="D77" s="180"/>
      <c r="E77" s="22"/>
      <c r="F77" s="15"/>
    </row>
    <row r="78" spans="1:6" x14ac:dyDescent="0.2">
      <c r="A78" s="11"/>
      <c r="B78" s="45" t="s">
        <v>477</v>
      </c>
      <c r="C78" s="19" t="s">
        <v>7</v>
      </c>
      <c r="D78" s="180">
        <v>3</v>
      </c>
      <c r="E78" s="22"/>
      <c r="F78" s="15"/>
    </row>
    <row r="79" spans="1:6" x14ac:dyDescent="0.2">
      <c r="A79" s="11"/>
      <c r="B79" s="45" t="s">
        <v>478</v>
      </c>
      <c r="C79" s="19" t="s">
        <v>7</v>
      </c>
      <c r="D79" s="180">
        <v>4</v>
      </c>
      <c r="E79" s="22"/>
      <c r="F79" s="15"/>
    </row>
    <row r="80" spans="1:6" x14ac:dyDescent="0.2">
      <c r="A80" s="11"/>
      <c r="B80" s="45" t="s">
        <v>462</v>
      </c>
      <c r="C80" s="19" t="s">
        <v>7</v>
      </c>
      <c r="D80" s="180">
        <v>2</v>
      </c>
      <c r="E80" s="22"/>
      <c r="F80" s="15"/>
    </row>
    <row r="81" spans="1:6" x14ac:dyDescent="0.2">
      <c r="A81" s="11"/>
      <c r="B81" s="45" t="s">
        <v>448</v>
      </c>
      <c r="C81" s="19" t="s">
        <v>7</v>
      </c>
      <c r="D81" s="180">
        <v>4</v>
      </c>
      <c r="E81" s="22"/>
      <c r="F81" s="15"/>
    </row>
    <row r="82" spans="1:6" x14ac:dyDescent="0.2">
      <c r="A82" s="11"/>
      <c r="B82" s="45" t="s">
        <v>449</v>
      </c>
      <c r="C82" s="19" t="s">
        <v>7</v>
      </c>
      <c r="D82" s="180">
        <v>1</v>
      </c>
      <c r="E82" s="22"/>
      <c r="F82" s="15"/>
    </row>
    <row r="83" spans="1:6" x14ac:dyDescent="0.2">
      <c r="A83" s="11"/>
      <c r="B83" s="45" t="s">
        <v>450</v>
      </c>
      <c r="C83" s="19" t="s">
        <v>7</v>
      </c>
      <c r="D83" s="180">
        <v>9</v>
      </c>
      <c r="E83" s="22"/>
      <c r="F83" s="15"/>
    </row>
    <row r="84" spans="1:6" x14ac:dyDescent="0.2">
      <c r="A84" s="11"/>
      <c r="B84" s="45" t="s">
        <v>451</v>
      </c>
      <c r="C84" s="19" t="s">
        <v>7</v>
      </c>
      <c r="D84" s="180">
        <v>20</v>
      </c>
      <c r="E84" s="22"/>
      <c r="F84" s="15"/>
    </row>
    <row r="85" spans="1:6" x14ac:dyDescent="0.2">
      <c r="A85" s="11"/>
      <c r="B85" s="45" t="s">
        <v>464</v>
      </c>
      <c r="C85" s="19" t="s">
        <v>7</v>
      </c>
      <c r="D85" s="180"/>
      <c r="E85" s="22"/>
      <c r="F85" s="15"/>
    </row>
    <row r="86" spans="1:6" x14ac:dyDescent="0.2">
      <c r="A86" s="11"/>
      <c r="B86" s="45" t="s">
        <v>452</v>
      </c>
      <c r="C86" s="19" t="s">
        <v>7</v>
      </c>
      <c r="D86" s="180"/>
      <c r="E86" s="22"/>
      <c r="F86" s="15"/>
    </row>
    <row r="87" spans="1:6" x14ac:dyDescent="0.2">
      <c r="A87" s="11"/>
      <c r="B87" s="45" t="s">
        <v>453</v>
      </c>
      <c r="C87" s="19" t="s">
        <v>7</v>
      </c>
      <c r="D87" s="180">
        <v>16</v>
      </c>
      <c r="E87" s="22"/>
      <c r="F87" s="15"/>
    </row>
    <row r="88" spans="1:6" x14ac:dyDescent="0.2">
      <c r="A88" s="11">
        <v>3</v>
      </c>
      <c r="B88" s="45" t="s">
        <v>26</v>
      </c>
      <c r="C88" s="19"/>
      <c r="D88" s="153"/>
      <c r="E88" s="22"/>
      <c r="F88" s="15"/>
    </row>
    <row r="89" spans="1:6" x14ac:dyDescent="0.2">
      <c r="A89" s="11"/>
      <c r="B89" s="45" t="s">
        <v>49</v>
      </c>
      <c r="C89" s="19" t="s">
        <v>7</v>
      </c>
      <c r="D89" s="180"/>
      <c r="E89" s="22"/>
      <c r="F89" s="15"/>
    </row>
    <row r="90" spans="1:6" x14ac:dyDescent="0.2">
      <c r="A90" s="11"/>
      <c r="B90" s="45" t="s">
        <v>27</v>
      </c>
      <c r="C90" s="19" t="s">
        <v>7</v>
      </c>
      <c r="D90" s="180"/>
      <c r="E90" s="22"/>
      <c r="F90" s="15"/>
    </row>
    <row r="91" spans="1:6" x14ac:dyDescent="0.2">
      <c r="A91" s="11"/>
      <c r="B91" s="45" t="s">
        <v>57</v>
      </c>
      <c r="C91" s="19" t="s">
        <v>7</v>
      </c>
      <c r="D91" s="180">
        <v>1</v>
      </c>
      <c r="E91" s="22"/>
      <c r="F91" s="15"/>
    </row>
    <row r="92" spans="1:6" x14ac:dyDescent="0.2">
      <c r="A92" s="48">
        <v>4</v>
      </c>
      <c r="B92" s="45" t="s">
        <v>118</v>
      </c>
      <c r="C92" s="19" t="s">
        <v>7</v>
      </c>
      <c r="D92" s="160">
        <v>130</v>
      </c>
      <c r="E92" s="22"/>
      <c r="F92" s="15"/>
    </row>
    <row r="93" spans="1:6" x14ac:dyDescent="0.2">
      <c r="A93" s="48">
        <v>5</v>
      </c>
      <c r="B93" s="45" t="s">
        <v>121</v>
      </c>
      <c r="C93" s="19" t="s">
        <v>7</v>
      </c>
      <c r="D93" s="160">
        <v>2</v>
      </c>
      <c r="E93" s="22"/>
      <c r="F93" s="15"/>
    </row>
    <row r="94" spans="1:6" x14ac:dyDescent="0.2">
      <c r="A94" s="48">
        <v>6</v>
      </c>
      <c r="B94" s="45" t="s">
        <v>119</v>
      </c>
      <c r="C94" s="19" t="s">
        <v>7</v>
      </c>
      <c r="D94" s="160">
        <v>2</v>
      </c>
      <c r="E94" s="22"/>
      <c r="F94" s="15"/>
    </row>
    <row r="95" spans="1:6" x14ac:dyDescent="0.2">
      <c r="A95" s="48">
        <v>7</v>
      </c>
      <c r="B95" s="45" t="s">
        <v>120</v>
      </c>
      <c r="C95" s="19" t="s">
        <v>7</v>
      </c>
      <c r="D95" s="160">
        <v>0</v>
      </c>
      <c r="E95" s="22"/>
      <c r="F95" s="15"/>
    </row>
    <row r="96" spans="1:6" x14ac:dyDescent="0.2">
      <c r="A96" s="48">
        <v>8</v>
      </c>
      <c r="B96" s="45" t="s">
        <v>123</v>
      </c>
      <c r="C96" s="19" t="s">
        <v>7</v>
      </c>
      <c r="D96" s="160">
        <v>0</v>
      </c>
      <c r="E96" s="22"/>
      <c r="F96" s="15"/>
    </row>
    <row r="97" spans="1:6" x14ac:dyDescent="0.2">
      <c r="A97" s="11">
        <v>4</v>
      </c>
      <c r="B97" s="157" t="s">
        <v>60</v>
      </c>
      <c r="C97" s="19" t="s">
        <v>7</v>
      </c>
      <c r="D97" s="180">
        <v>0</v>
      </c>
      <c r="E97" s="22"/>
      <c r="F97" s="15"/>
    </row>
    <row r="98" spans="1:6" x14ac:dyDescent="0.2">
      <c r="A98" s="11">
        <v>5</v>
      </c>
      <c r="B98" s="157" t="s">
        <v>58</v>
      </c>
      <c r="C98" s="19" t="s">
        <v>7</v>
      </c>
      <c r="D98" s="180">
        <v>0</v>
      </c>
      <c r="E98" s="22"/>
      <c r="F98" s="15"/>
    </row>
    <row r="99" spans="1:6" x14ac:dyDescent="0.2">
      <c r="A99" s="11">
        <v>6</v>
      </c>
      <c r="B99" s="157" t="s">
        <v>28</v>
      </c>
      <c r="C99" s="19" t="s">
        <v>7</v>
      </c>
      <c r="D99" s="180">
        <v>4</v>
      </c>
      <c r="E99" s="22"/>
      <c r="F99" s="15"/>
    </row>
    <row r="100" spans="1:6" x14ac:dyDescent="0.2">
      <c r="A100" s="11">
        <v>7</v>
      </c>
      <c r="B100" s="45" t="s">
        <v>29</v>
      </c>
      <c r="C100" s="19" t="s">
        <v>7</v>
      </c>
      <c r="D100" s="180">
        <v>4</v>
      </c>
      <c r="E100" s="22"/>
      <c r="F100" s="15"/>
    </row>
    <row r="101" spans="1:6" x14ac:dyDescent="0.2">
      <c r="A101" s="11">
        <v>8</v>
      </c>
      <c r="B101" s="45" t="s">
        <v>33</v>
      </c>
      <c r="C101" s="19" t="s">
        <v>7</v>
      </c>
      <c r="D101" s="160">
        <v>4</v>
      </c>
      <c r="E101" s="22"/>
      <c r="F101" s="15"/>
    </row>
    <row r="102" spans="1:6" x14ac:dyDescent="0.2">
      <c r="A102" s="11">
        <v>9</v>
      </c>
      <c r="B102" s="45" t="s">
        <v>34</v>
      </c>
      <c r="C102" s="19" t="s">
        <v>7</v>
      </c>
      <c r="D102" s="160">
        <v>4</v>
      </c>
      <c r="E102" s="22"/>
      <c r="F102" s="15"/>
    </row>
    <row r="103" spans="1:6" x14ac:dyDescent="0.2">
      <c r="A103" s="11">
        <v>10</v>
      </c>
      <c r="B103" s="45" t="s">
        <v>30</v>
      </c>
      <c r="C103" s="19" t="s">
        <v>5</v>
      </c>
      <c r="D103" s="160">
        <v>1881.5</v>
      </c>
      <c r="E103" s="22"/>
      <c r="F103" s="15"/>
    </row>
    <row r="104" spans="1:6" x14ac:dyDescent="0.2">
      <c r="A104" s="11">
        <v>11</v>
      </c>
      <c r="B104" s="45" t="s">
        <v>31</v>
      </c>
      <c r="C104" s="19" t="s">
        <v>5</v>
      </c>
      <c r="D104" s="160">
        <v>1881.5</v>
      </c>
      <c r="E104" s="22"/>
      <c r="F104" s="15"/>
    </row>
    <row r="105" spans="1:6" x14ac:dyDescent="0.2">
      <c r="A105" s="11">
        <v>12</v>
      </c>
      <c r="B105" s="45" t="s">
        <v>32</v>
      </c>
      <c r="C105" s="19" t="s">
        <v>5</v>
      </c>
      <c r="D105" s="160">
        <v>1881.5</v>
      </c>
      <c r="E105" s="22"/>
      <c r="F105" s="15"/>
    </row>
    <row r="106" spans="1:6" x14ac:dyDescent="0.2">
      <c r="A106" s="11">
        <v>13</v>
      </c>
      <c r="B106" s="45" t="s">
        <v>39</v>
      </c>
      <c r="C106" s="19" t="s">
        <v>5</v>
      </c>
      <c r="D106" s="160">
        <v>1881.5</v>
      </c>
      <c r="E106" s="22"/>
      <c r="F106" s="15"/>
    </row>
    <row r="107" spans="1:6" x14ac:dyDescent="0.2">
      <c r="A107" s="24"/>
      <c r="B107" s="45" t="s">
        <v>42</v>
      </c>
      <c r="C107" s="19"/>
      <c r="D107" s="153"/>
      <c r="E107" s="22"/>
      <c r="F107" s="15"/>
    </row>
    <row r="108" spans="1:6" x14ac:dyDescent="0.2">
      <c r="A108" s="11"/>
      <c r="B108" s="45"/>
      <c r="C108" s="19"/>
      <c r="D108" s="153"/>
      <c r="E108" s="22"/>
      <c r="F108" s="15"/>
    </row>
    <row r="109" spans="1:6" x14ac:dyDescent="0.2">
      <c r="A109" s="10" t="s">
        <v>8</v>
      </c>
      <c r="B109" s="131" t="s">
        <v>479</v>
      </c>
      <c r="C109" s="19"/>
      <c r="D109" s="153"/>
      <c r="E109" s="22"/>
      <c r="F109" s="15"/>
    </row>
    <row r="110" spans="1:6" x14ac:dyDescent="0.2">
      <c r="A110" s="11">
        <v>1</v>
      </c>
      <c r="B110" s="45" t="s">
        <v>40</v>
      </c>
      <c r="C110" s="19"/>
      <c r="D110" s="153"/>
      <c r="E110" s="22"/>
      <c r="F110" s="15"/>
    </row>
    <row r="111" spans="1:6" x14ac:dyDescent="0.2">
      <c r="A111" s="11"/>
      <c r="B111" s="45" t="s">
        <v>59</v>
      </c>
      <c r="C111" s="19" t="s">
        <v>7</v>
      </c>
      <c r="D111" s="180"/>
      <c r="E111" s="22"/>
      <c r="F111" s="15"/>
    </row>
    <row r="112" spans="1:6" x14ac:dyDescent="0.2">
      <c r="A112" s="11"/>
      <c r="B112" s="45" t="s">
        <v>35</v>
      </c>
      <c r="C112" s="19" t="s">
        <v>7</v>
      </c>
      <c r="D112" s="180"/>
      <c r="E112" s="22"/>
      <c r="F112" s="15"/>
    </row>
    <row r="113" spans="1:6" x14ac:dyDescent="0.2">
      <c r="A113" s="11"/>
      <c r="B113" s="45" t="s">
        <v>36</v>
      </c>
      <c r="C113" s="19" t="s">
        <v>7</v>
      </c>
      <c r="D113" s="180">
        <v>79</v>
      </c>
      <c r="E113" s="22"/>
      <c r="F113" s="15"/>
    </row>
    <row r="114" spans="1:6" x14ac:dyDescent="0.2">
      <c r="A114" s="11">
        <v>2</v>
      </c>
      <c r="B114" s="45" t="s">
        <v>45</v>
      </c>
      <c r="C114" s="19" t="s">
        <v>5</v>
      </c>
      <c r="D114" s="160">
        <v>434.5</v>
      </c>
      <c r="E114" s="22"/>
      <c r="F114" s="15"/>
    </row>
    <row r="115" spans="1:6" x14ac:dyDescent="0.2">
      <c r="A115" s="11">
        <v>3</v>
      </c>
      <c r="B115" s="45" t="s">
        <v>37</v>
      </c>
      <c r="C115" s="19" t="s">
        <v>7</v>
      </c>
      <c r="D115" s="160">
        <v>158</v>
      </c>
      <c r="E115" s="22"/>
      <c r="F115" s="15"/>
    </row>
    <row r="116" spans="1:6" x14ac:dyDescent="0.2">
      <c r="A116" s="11">
        <v>4</v>
      </c>
      <c r="B116" s="45" t="s">
        <v>469</v>
      </c>
      <c r="C116" s="19" t="s">
        <v>7</v>
      </c>
      <c r="D116" s="160">
        <v>79</v>
      </c>
      <c r="E116" s="22"/>
      <c r="F116" s="15"/>
    </row>
    <row r="117" spans="1:6" x14ac:dyDescent="0.2">
      <c r="A117" s="11">
        <v>5</v>
      </c>
      <c r="B117" s="45" t="s">
        <v>10</v>
      </c>
      <c r="C117" s="19" t="s">
        <v>9</v>
      </c>
      <c r="D117" s="160">
        <v>3.95</v>
      </c>
      <c r="E117" s="22"/>
      <c r="F117" s="15"/>
    </row>
    <row r="118" spans="1:6" x14ac:dyDescent="0.2">
      <c r="A118" s="11">
        <v>6</v>
      </c>
      <c r="B118" s="45" t="s">
        <v>11</v>
      </c>
      <c r="C118" s="19" t="s">
        <v>7</v>
      </c>
      <c r="D118" s="160">
        <v>79</v>
      </c>
      <c r="E118" s="22"/>
      <c r="F118" s="15"/>
    </row>
    <row r="119" spans="1:6" ht="13.5" thickBot="1" x14ac:dyDescent="0.25">
      <c r="A119" s="11"/>
      <c r="B119" s="45" t="s">
        <v>41</v>
      </c>
      <c r="C119" s="19"/>
      <c r="D119" s="153"/>
      <c r="E119" s="22"/>
      <c r="F119" s="15"/>
    </row>
    <row r="120" spans="1:6" ht="13.5" thickBot="1" x14ac:dyDescent="0.25">
      <c r="A120" s="3"/>
      <c r="B120" s="142" t="s">
        <v>111</v>
      </c>
      <c r="C120" s="121"/>
      <c r="D120" s="156"/>
      <c r="E120" s="122"/>
      <c r="F120" s="73"/>
    </row>
    <row r="121" spans="1:6" x14ac:dyDescent="0.2">
      <c r="A121" s="7"/>
      <c r="B121" s="9"/>
      <c r="C121" s="9"/>
      <c r="D121" s="152"/>
      <c r="E121" s="42"/>
      <c r="F121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view="pageBreakPreview" topLeftCell="A106" zoomScale="95" zoomScaleNormal="100" zoomScaleSheetLayoutView="95" workbookViewId="0">
      <selection activeCell="D9" sqref="D9:D125"/>
    </sheetView>
  </sheetViews>
  <sheetFormatPr defaultRowHeight="12.75" customHeight="1" x14ac:dyDescent="0.2"/>
  <cols>
    <col min="1" max="1" width="5.28515625" customWidth="1"/>
    <col min="2" max="2" width="57.7109375" style="123" customWidth="1"/>
    <col min="3" max="3" width="5.5703125" style="123" customWidth="1"/>
    <col min="4" max="4" width="8.5703125" style="123" bestFit="1" customWidth="1"/>
    <col min="5" max="5" width="6" style="123" bestFit="1" customWidth="1"/>
    <col min="6" max="6" width="9.140625" bestFit="1" customWidth="1"/>
  </cols>
  <sheetData>
    <row r="1" spans="1:6" ht="20.25" x14ac:dyDescent="0.2">
      <c r="A1" s="7" t="s">
        <v>200</v>
      </c>
      <c r="B1" s="294" t="s">
        <v>567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409</v>
      </c>
    </row>
    <row r="4" spans="1:6" x14ac:dyDescent="0.2">
      <c r="A4" s="7"/>
      <c r="B4" s="9"/>
      <c r="C4" s="27"/>
      <c r="D4" s="186" t="s">
        <v>163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321"/>
      <c r="B6" s="322" t="s">
        <v>584</v>
      </c>
      <c r="C6" s="323"/>
      <c r="D6" s="187"/>
      <c r="E6" s="187"/>
      <c r="F6" s="300"/>
    </row>
    <row r="7" spans="1:6" x14ac:dyDescent="0.2">
      <c r="A7" s="10" t="s">
        <v>38</v>
      </c>
      <c r="B7" s="131" t="s">
        <v>581</v>
      </c>
      <c r="C7" s="11"/>
      <c r="D7" s="19"/>
      <c r="E7" s="19"/>
      <c r="F7" s="15"/>
    </row>
    <row r="8" spans="1:6" x14ac:dyDescent="0.2">
      <c r="A8" s="13"/>
      <c r="B8" s="131" t="s">
        <v>153</v>
      </c>
      <c r="C8" s="14"/>
      <c r="D8" s="19"/>
      <c r="E8" s="22"/>
      <c r="F8" s="15"/>
    </row>
    <row r="9" spans="1:6" x14ac:dyDescent="0.2">
      <c r="A9" s="60">
        <v>1</v>
      </c>
      <c r="B9" s="109" t="s">
        <v>131</v>
      </c>
      <c r="C9" s="59" t="s">
        <v>132</v>
      </c>
      <c r="D9" s="164">
        <v>1194</v>
      </c>
      <c r="E9" s="22"/>
      <c r="F9" s="15">
        <f t="shared" ref="F9:F20" si="0">ROUND(D9*E9,2)</f>
        <v>0</v>
      </c>
    </row>
    <row r="10" spans="1:6" x14ac:dyDescent="0.2">
      <c r="A10" s="60">
        <f>A9+1</f>
        <v>2</v>
      </c>
      <c r="B10" s="109" t="s">
        <v>133</v>
      </c>
      <c r="C10" s="59" t="s">
        <v>134</v>
      </c>
      <c r="D10" s="164">
        <v>597</v>
      </c>
      <c r="E10" s="22"/>
      <c r="F10" s="15">
        <f t="shared" si="0"/>
        <v>0</v>
      </c>
    </row>
    <row r="11" spans="1:6" x14ac:dyDescent="0.2">
      <c r="A11" s="60">
        <f t="shared" ref="A11:A20" si="1">A10+1</f>
        <v>3</v>
      </c>
      <c r="B11" s="109" t="s">
        <v>443</v>
      </c>
      <c r="C11" s="59" t="s">
        <v>135</v>
      </c>
      <c r="D11" s="163">
        <v>238.95000000000002</v>
      </c>
      <c r="E11" s="22"/>
      <c r="F11" s="15">
        <f t="shared" si="0"/>
        <v>0</v>
      </c>
    </row>
    <row r="12" spans="1:6" x14ac:dyDescent="0.2">
      <c r="A12" s="60">
        <f t="shared" si="1"/>
        <v>4</v>
      </c>
      <c r="B12" s="109" t="s">
        <v>136</v>
      </c>
      <c r="C12" s="59" t="s">
        <v>137</v>
      </c>
      <c r="D12" s="163">
        <v>298.65000000000003</v>
      </c>
      <c r="E12" s="22"/>
      <c r="F12" s="15">
        <f t="shared" si="0"/>
        <v>0</v>
      </c>
    </row>
    <row r="13" spans="1:6" x14ac:dyDescent="0.2">
      <c r="A13" s="60">
        <f t="shared" si="1"/>
        <v>5</v>
      </c>
      <c r="B13" s="109" t="s">
        <v>138</v>
      </c>
      <c r="C13" s="59" t="s">
        <v>137</v>
      </c>
      <c r="D13" s="163">
        <v>298.65000000000003</v>
      </c>
      <c r="E13" s="22"/>
      <c r="F13" s="15">
        <f t="shared" si="0"/>
        <v>0</v>
      </c>
    </row>
    <row r="14" spans="1:6" x14ac:dyDescent="0.2">
      <c r="A14" s="60">
        <f t="shared" si="1"/>
        <v>6</v>
      </c>
      <c r="B14" s="109" t="s">
        <v>442</v>
      </c>
      <c r="C14" s="59" t="s">
        <v>137</v>
      </c>
      <c r="D14" s="163">
        <v>238.95000000000002</v>
      </c>
      <c r="E14" s="22"/>
      <c r="F14" s="15">
        <f t="shared" si="0"/>
        <v>0</v>
      </c>
    </row>
    <row r="15" spans="1:6" x14ac:dyDescent="0.2">
      <c r="A15" s="60">
        <f t="shared" si="1"/>
        <v>7</v>
      </c>
      <c r="B15" s="109" t="s">
        <v>142</v>
      </c>
      <c r="C15" s="59" t="s">
        <v>139</v>
      </c>
      <c r="D15" s="163">
        <v>57.311999999999998</v>
      </c>
      <c r="E15" s="22"/>
      <c r="F15" s="15">
        <f t="shared" si="0"/>
        <v>0</v>
      </c>
    </row>
    <row r="16" spans="1:6" x14ac:dyDescent="0.2">
      <c r="A16" s="60">
        <f t="shared" si="1"/>
        <v>8</v>
      </c>
      <c r="B16" s="109" t="s">
        <v>143</v>
      </c>
      <c r="C16" s="59" t="s">
        <v>139</v>
      </c>
      <c r="D16" s="165">
        <v>0</v>
      </c>
      <c r="E16" s="22"/>
      <c r="F16" s="15">
        <f t="shared" si="0"/>
        <v>0</v>
      </c>
    </row>
    <row r="17" spans="1:6" x14ac:dyDescent="0.2">
      <c r="A17" s="60">
        <f t="shared" si="1"/>
        <v>9</v>
      </c>
      <c r="B17" s="109" t="s">
        <v>144</v>
      </c>
      <c r="C17" s="59" t="s">
        <v>139</v>
      </c>
      <c r="D17" s="163">
        <v>85.968000000000004</v>
      </c>
      <c r="E17" s="22"/>
      <c r="F17" s="15">
        <f t="shared" si="0"/>
        <v>0</v>
      </c>
    </row>
    <row r="18" spans="1:6" x14ac:dyDescent="0.2">
      <c r="A18" s="60">
        <f t="shared" si="1"/>
        <v>10</v>
      </c>
      <c r="B18" s="109" t="s">
        <v>145</v>
      </c>
      <c r="C18" s="59" t="s">
        <v>139</v>
      </c>
      <c r="D18" s="165">
        <v>0</v>
      </c>
      <c r="E18" s="22"/>
      <c r="F18" s="15">
        <f t="shared" si="0"/>
        <v>0</v>
      </c>
    </row>
    <row r="19" spans="1:6" x14ac:dyDescent="0.2">
      <c r="A19" s="60">
        <f t="shared" si="1"/>
        <v>11</v>
      </c>
      <c r="B19" s="109" t="s">
        <v>155</v>
      </c>
      <c r="C19" s="59" t="s">
        <v>140</v>
      </c>
      <c r="D19" s="163">
        <v>597</v>
      </c>
      <c r="E19" s="22"/>
      <c r="F19" s="15">
        <f t="shared" si="0"/>
        <v>0</v>
      </c>
    </row>
    <row r="20" spans="1:6" x14ac:dyDescent="0.2">
      <c r="A20" s="60">
        <f t="shared" si="1"/>
        <v>12</v>
      </c>
      <c r="B20" s="109" t="s">
        <v>141</v>
      </c>
      <c r="C20" s="59" t="s">
        <v>132</v>
      </c>
      <c r="D20" s="163">
        <v>1194</v>
      </c>
      <c r="E20" s="22"/>
      <c r="F20" s="15">
        <f t="shared" si="0"/>
        <v>0</v>
      </c>
    </row>
    <row r="21" spans="1:6" x14ac:dyDescent="0.2">
      <c r="A21" s="60"/>
      <c r="B21" s="109"/>
      <c r="C21" s="59"/>
      <c r="D21" s="163"/>
      <c r="E21" s="22"/>
      <c r="F21" s="15"/>
    </row>
    <row r="22" spans="1:6" x14ac:dyDescent="0.2">
      <c r="A22" s="60">
        <f t="shared" ref="A22:A23" si="2">A21+1</f>
        <v>1</v>
      </c>
      <c r="B22" s="109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 x14ac:dyDescent="0.2">
      <c r="A23" s="60">
        <f t="shared" si="2"/>
        <v>2</v>
      </c>
      <c r="B23" s="109" t="s">
        <v>147</v>
      </c>
      <c r="C23" s="59" t="s">
        <v>140</v>
      </c>
      <c r="D23" s="163">
        <v>0</v>
      </c>
      <c r="E23" s="22"/>
      <c r="F23" s="15">
        <f>ROUND(D23*E23,2)</f>
        <v>0</v>
      </c>
    </row>
    <row r="24" spans="1:6" x14ac:dyDescent="0.2">
      <c r="A24" s="60"/>
      <c r="B24" s="109"/>
      <c r="C24" s="59"/>
      <c r="D24" s="76"/>
      <c r="E24" s="22"/>
      <c r="F24" s="15"/>
    </row>
    <row r="25" spans="1:6" x14ac:dyDescent="0.2">
      <c r="A25" s="63">
        <f t="shared" ref="A25:A30" si="3">A24+1</f>
        <v>1</v>
      </c>
      <c r="B25" s="64" t="s">
        <v>148</v>
      </c>
      <c r="C25" s="65" t="s">
        <v>132</v>
      </c>
      <c r="D25" s="166">
        <v>33</v>
      </c>
      <c r="E25" s="22"/>
      <c r="F25" s="15">
        <f t="shared" ref="F25:F30" si="4">ROUND(D25*E25,2)</f>
        <v>0</v>
      </c>
    </row>
    <row r="26" spans="1:6" x14ac:dyDescent="0.2">
      <c r="A26" s="63">
        <f t="shared" si="3"/>
        <v>2</v>
      </c>
      <c r="B26" s="64" t="s">
        <v>149</v>
      </c>
      <c r="C26" s="65" t="s">
        <v>140</v>
      </c>
      <c r="D26" s="166">
        <v>39.6</v>
      </c>
      <c r="E26" s="22"/>
      <c r="F26" s="15">
        <f t="shared" si="4"/>
        <v>0</v>
      </c>
    </row>
    <row r="27" spans="1:6" x14ac:dyDescent="0.2">
      <c r="A27" s="63">
        <f t="shared" si="3"/>
        <v>3</v>
      </c>
      <c r="B27" s="109" t="s">
        <v>136</v>
      </c>
      <c r="C27" s="59" t="s">
        <v>137</v>
      </c>
      <c r="D27" s="163">
        <v>6.93</v>
      </c>
      <c r="E27" s="22"/>
      <c r="F27" s="15">
        <f t="shared" si="4"/>
        <v>0</v>
      </c>
    </row>
    <row r="28" spans="1:6" x14ac:dyDescent="0.2">
      <c r="A28" s="63">
        <f t="shared" si="3"/>
        <v>4</v>
      </c>
      <c r="B28" s="109" t="s">
        <v>138</v>
      </c>
      <c r="C28" s="59" t="s">
        <v>137</v>
      </c>
      <c r="D28" s="163">
        <v>6.93</v>
      </c>
      <c r="E28" s="22"/>
      <c r="F28" s="15">
        <f t="shared" si="4"/>
        <v>0</v>
      </c>
    </row>
    <row r="29" spans="1:6" x14ac:dyDescent="0.2">
      <c r="A29" s="63">
        <f t="shared" si="3"/>
        <v>5</v>
      </c>
      <c r="B29" s="64" t="s">
        <v>151</v>
      </c>
      <c r="C29" s="65" t="s">
        <v>132</v>
      </c>
      <c r="D29" s="166">
        <v>33</v>
      </c>
      <c r="E29" s="22"/>
      <c r="F29" s="15">
        <f t="shared" si="4"/>
        <v>0</v>
      </c>
    </row>
    <row r="30" spans="1:6" x14ac:dyDescent="0.2">
      <c r="A30" s="63">
        <f t="shared" si="3"/>
        <v>6</v>
      </c>
      <c r="B30" s="64" t="s">
        <v>152</v>
      </c>
      <c r="C30" s="65" t="s">
        <v>140</v>
      </c>
      <c r="D30" s="166">
        <v>39.6</v>
      </c>
      <c r="E30" s="22"/>
      <c r="F30" s="15">
        <f t="shared" si="4"/>
        <v>0</v>
      </c>
    </row>
    <row r="31" spans="1:6" x14ac:dyDescent="0.2">
      <c r="A31" s="63"/>
      <c r="B31" s="64" t="s">
        <v>537</v>
      </c>
      <c r="C31" s="65"/>
      <c r="D31" s="66"/>
      <c r="E31" s="22"/>
      <c r="F31" s="15"/>
    </row>
    <row r="32" spans="1:6" x14ac:dyDescent="0.2">
      <c r="A32" s="63"/>
      <c r="B32" s="64" t="s">
        <v>538</v>
      </c>
      <c r="C32" s="65"/>
      <c r="D32" s="66"/>
      <c r="E32" s="15"/>
      <c r="F32" s="15"/>
    </row>
    <row r="33" spans="1:6" x14ac:dyDescent="0.2">
      <c r="A33" s="60"/>
      <c r="B33" s="44" t="s">
        <v>154</v>
      </c>
      <c r="C33" s="59"/>
      <c r="D33" s="76"/>
      <c r="E33" s="15"/>
      <c r="F33" s="15"/>
    </row>
    <row r="34" spans="1:6" x14ac:dyDescent="0.2">
      <c r="A34" s="19"/>
      <c r="B34" s="200" t="str">
        <f>КСС1!B$34</f>
        <v>Изкопи в 20% з.п. и 80% ск.п.</v>
      </c>
      <c r="C34" s="19"/>
      <c r="D34" s="18"/>
      <c r="E34" s="15"/>
      <c r="F34" s="15"/>
    </row>
    <row r="35" spans="1:6" x14ac:dyDescent="0.2">
      <c r="A35" s="19"/>
      <c r="B35" s="132" t="s">
        <v>194</v>
      </c>
      <c r="C35" s="144" t="s">
        <v>9</v>
      </c>
      <c r="D35" s="333">
        <v>1003.5900000000001</v>
      </c>
      <c r="E35" s="15"/>
      <c r="F35" s="15"/>
    </row>
    <row r="36" spans="1:6" x14ac:dyDescent="0.2">
      <c r="A36" s="19"/>
      <c r="B36" s="19" t="s">
        <v>12</v>
      </c>
      <c r="C36" s="19" t="s">
        <v>9</v>
      </c>
      <c r="D36" s="317">
        <v>209.43999999999997</v>
      </c>
      <c r="E36" s="15"/>
      <c r="F36" s="15"/>
    </row>
    <row r="37" spans="1:6" x14ac:dyDescent="0.2">
      <c r="A37" s="19"/>
      <c r="B37" s="19" t="s">
        <v>13</v>
      </c>
      <c r="C37" s="19" t="s">
        <v>9</v>
      </c>
      <c r="D37" s="333">
        <v>5.4</v>
      </c>
      <c r="E37" s="22"/>
      <c r="F37" s="22"/>
    </row>
    <row r="38" spans="1:6" x14ac:dyDescent="0.2">
      <c r="A38" s="19"/>
      <c r="B38" s="19" t="s">
        <v>560</v>
      </c>
      <c r="C38" s="19" t="s">
        <v>9</v>
      </c>
      <c r="D38" s="316">
        <f>SUM(D35:D37)</f>
        <v>1218.4300000000003</v>
      </c>
      <c r="E38" s="22"/>
      <c r="F38" s="22"/>
    </row>
    <row r="39" spans="1:6" x14ac:dyDescent="0.2">
      <c r="A39" s="19"/>
      <c r="B39" s="19" t="s">
        <v>14</v>
      </c>
      <c r="C39" s="19" t="s">
        <v>9</v>
      </c>
      <c r="D39" s="307">
        <f>D38-D40</f>
        <v>243.69000000000028</v>
      </c>
      <c r="E39" s="22"/>
      <c r="F39" s="22"/>
    </row>
    <row r="40" spans="1:6" x14ac:dyDescent="0.2">
      <c r="A40" s="19"/>
      <c r="B40" s="19" t="s">
        <v>15</v>
      </c>
      <c r="C40" s="19" t="s">
        <v>9</v>
      </c>
      <c r="D40" s="308">
        <f>ROUND(D38*80%,2)</f>
        <v>974.74</v>
      </c>
      <c r="E40" s="22"/>
      <c r="F40" s="22"/>
    </row>
    <row r="41" spans="1:6" x14ac:dyDescent="0.2">
      <c r="A41" s="19">
        <v>1</v>
      </c>
      <c r="B41" s="45" t="s">
        <v>110</v>
      </c>
      <c r="C41" s="19" t="s">
        <v>9</v>
      </c>
      <c r="D41" s="307">
        <f>D39-D42</f>
        <v>194.95000000000027</v>
      </c>
      <c r="E41" s="159"/>
      <c r="F41" s="22">
        <f t="shared" ref="F41:F59" si="5">ROUND(D41*E41,2)</f>
        <v>0</v>
      </c>
    </row>
    <row r="42" spans="1:6" x14ac:dyDescent="0.2">
      <c r="A42" s="19">
        <v>2</v>
      </c>
      <c r="B42" s="45" t="s">
        <v>98</v>
      </c>
      <c r="C42" s="19" t="s">
        <v>9</v>
      </c>
      <c r="D42" s="308">
        <f>ROUND(D39*20%,2)</f>
        <v>48.74</v>
      </c>
      <c r="E42" s="159"/>
      <c r="F42" s="22">
        <f t="shared" si="5"/>
        <v>0</v>
      </c>
    </row>
    <row r="43" spans="1:6" x14ac:dyDescent="0.2">
      <c r="A43" s="19">
        <v>3</v>
      </c>
      <c r="B43" s="45" t="s">
        <v>197</v>
      </c>
      <c r="C43" s="19" t="s">
        <v>9</v>
      </c>
      <c r="D43" s="307">
        <f>D42</f>
        <v>48.74</v>
      </c>
      <c r="E43" s="159"/>
      <c r="F43" s="22">
        <f t="shared" si="5"/>
        <v>0</v>
      </c>
    </row>
    <row r="44" spans="1:6" x14ac:dyDescent="0.2">
      <c r="A44" s="19">
        <v>3</v>
      </c>
      <c r="B44" s="45" t="s">
        <v>157</v>
      </c>
      <c r="C44" s="19" t="s">
        <v>9</v>
      </c>
      <c r="D44" s="307">
        <f>D39</f>
        <v>243.69000000000028</v>
      </c>
      <c r="E44" s="159"/>
      <c r="F44" s="22">
        <f t="shared" si="5"/>
        <v>0</v>
      </c>
    </row>
    <row r="45" spans="1:6" x14ac:dyDescent="0.2">
      <c r="A45" s="19">
        <v>4</v>
      </c>
      <c r="B45" s="45" t="s">
        <v>198</v>
      </c>
      <c r="C45" s="19" t="s">
        <v>9</v>
      </c>
      <c r="D45" s="307">
        <f>D44</f>
        <v>243.69000000000028</v>
      </c>
      <c r="E45" s="159"/>
      <c r="F45" s="22">
        <f t="shared" si="5"/>
        <v>0</v>
      </c>
    </row>
    <row r="46" spans="1:6" x14ac:dyDescent="0.2">
      <c r="A46" s="19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974.74</v>
      </c>
      <c r="E46" s="159"/>
      <c r="F46" s="22">
        <f t="shared" si="5"/>
        <v>0</v>
      </c>
    </row>
    <row r="47" spans="1:6" x14ac:dyDescent="0.2">
      <c r="A47" s="19">
        <v>6</v>
      </c>
      <c r="B47" s="45" t="s">
        <v>115</v>
      </c>
      <c r="C47" s="19" t="s">
        <v>9</v>
      </c>
      <c r="D47" s="307">
        <f>D46</f>
        <v>974.74</v>
      </c>
      <c r="E47" s="159"/>
      <c r="F47" s="22">
        <f t="shared" si="5"/>
        <v>0</v>
      </c>
    </row>
    <row r="48" spans="1:6" x14ac:dyDescent="0.2">
      <c r="A48" s="19">
        <v>7</v>
      </c>
      <c r="B48" s="45" t="s">
        <v>158</v>
      </c>
      <c r="C48" s="19" t="s">
        <v>9</v>
      </c>
      <c r="D48" s="307">
        <f>D46</f>
        <v>974.74</v>
      </c>
      <c r="E48" s="159"/>
      <c r="F48" s="22">
        <f t="shared" si="5"/>
        <v>0</v>
      </c>
    </row>
    <row r="49" spans="1:6" x14ac:dyDescent="0.2">
      <c r="A49" s="19">
        <v>8</v>
      </c>
      <c r="B49" s="45" t="s">
        <v>199</v>
      </c>
      <c r="C49" s="19" t="s">
        <v>9</v>
      </c>
      <c r="D49" s="307">
        <f>D46</f>
        <v>974.74</v>
      </c>
      <c r="E49" s="159"/>
      <c r="F49" s="22">
        <f t="shared" si="5"/>
        <v>0</v>
      </c>
    </row>
    <row r="50" spans="1:6" x14ac:dyDescent="0.2">
      <c r="A50" s="19">
        <v>9</v>
      </c>
      <c r="B50" s="45" t="s">
        <v>21</v>
      </c>
      <c r="C50" s="19" t="s">
        <v>9</v>
      </c>
      <c r="D50" s="317">
        <v>212.4</v>
      </c>
      <c r="E50" s="22"/>
      <c r="F50" s="22">
        <f t="shared" si="5"/>
        <v>0</v>
      </c>
    </row>
    <row r="51" spans="1:6" x14ac:dyDescent="0.2">
      <c r="A51" s="19">
        <v>10</v>
      </c>
      <c r="B51" s="45" t="s">
        <v>16</v>
      </c>
      <c r="C51" s="19" t="s">
        <v>9</v>
      </c>
      <c r="D51" s="317">
        <v>1006.0300000000003</v>
      </c>
      <c r="E51" s="22"/>
      <c r="F51" s="22">
        <f t="shared" si="5"/>
        <v>0</v>
      </c>
    </row>
    <row r="52" spans="1:6" x14ac:dyDescent="0.2">
      <c r="A52" s="19">
        <v>11</v>
      </c>
      <c r="B52" s="45" t="s">
        <v>70</v>
      </c>
      <c r="C52" s="19" t="s">
        <v>9</v>
      </c>
      <c r="D52" s="317">
        <v>1006.0300000000003</v>
      </c>
      <c r="E52" s="22"/>
      <c r="F52" s="22">
        <f t="shared" si="5"/>
        <v>0</v>
      </c>
    </row>
    <row r="53" spans="1:6" x14ac:dyDescent="0.2">
      <c r="A53" s="19">
        <v>12</v>
      </c>
      <c r="B53" s="45" t="s">
        <v>150</v>
      </c>
      <c r="C53" s="19" t="s">
        <v>9</v>
      </c>
      <c r="D53" s="317">
        <v>8.17</v>
      </c>
      <c r="E53" s="22"/>
      <c r="F53" s="22">
        <f t="shared" si="5"/>
        <v>0</v>
      </c>
    </row>
    <row r="54" spans="1:6" x14ac:dyDescent="0.2">
      <c r="A54" s="19">
        <v>13</v>
      </c>
      <c r="B54" s="19" t="s">
        <v>22</v>
      </c>
      <c r="C54" s="19" t="s">
        <v>7</v>
      </c>
      <c r="D54" s="317">
        <v>3</v>
      </c>
      <c r="E54" s="22"/>
      <c r="F54" s="22">
        <f t="shared" si="5"/>
        <v>0</v>
      </c>
    </row>
    <row r="55" spans="1:6" x14ac:dyDescent="0.2">
      <c r="A55" s="19">
        <v>14</v>
      </c>
      <c r="B55" s="19" t="s">
        <v>23</v>
      </c>
      <c r="C55" s="19" t="s">
        <v>7</v>
      </c>
      <c r="D55" s="317">
        <v>1</v>
      </c>
      <c r="E55" s="22"/>
      <c r="F55" s="22">
        <f t="shared" si="5"/>
        <v>0</v>
      </c>
    </row>
    <row r="56" spans="1:6" x14ac:dyDescent="0.2">
      <c r="A56" s="19">
        <v>15</v>
      </c>
      <c r="B56" s="19" t="s">
        <v>24</v>
      </c>
      <c r="C56" s="19" t="s">
        <v>7</v>
      </c>
      <c r="D56" s="331">
        <v>12</v>
      </c>
      <c r="E56" s="22"/>
      <c r="F56" s="22">
        <f t="shared" si="5"/>
        <v>0</v>
      </c>
    </row>
    <row r="57" spans="1:6" x14ac:dyDescent="0.2">
      <c r="A57" s="19">
        <v>16</v>
      </c>
      <c r="B57" s="19" t="s">
        <v>25</v>
      </c>
      <c r="C57" s="19" t="s">
        <v>9</v>
      </c>
      <c r="D57" s="318">
        <v>4.2</v>
      </c>
      <c r="E57" s="22"/>
      <c r="F57" s="22">
        <f t="shared" si="5"/>
        <v>0</v>
      </c>
    </row>
    <row r="58" spans="1:6" x14ac:dyDescent="0.2">
      <c r="A58" s="19">
        <v>17</v>
      </c>
      <c r="B58" s="19" t="s">
        <v>17</v>
      </c>
      <c r="C58" s="19" t="s">
        <v>9</v>
      </c>
      <c r="D58" s="318">
        <v>4.2</v>
      </c>
      <c r="E58" s="22"/>
      <c r="F58" s="22">
        <f t="shared" si="5"/>
        <v>0</v>
      </c>
    </row>
    <row r="59" spans="1:6" x14ac:dyDescent="0.2">
      <c r="A59" s="19">
        <v>18</v>
      </c>
      <c r="B59" s="19" t="s">
        <v>18</v>
      </c>
      <c r="C59" s="19" t="s">
        <v>7</v>
      </c>
      <c r="D59" s="319">
        <v>11</v>
      </c>
      <c r="E59" s="22"/>
      <c r="F59" s="22">
        <f t="shared" si="5"/>
        <v>0</v>
      </c>
    </row>
    <row r="60" spans="1:6" x14ac:dyDescent="0.2">
      <c r="A60" s="19"/>
      <c r="B60" s="19" t="s">
        <v>43</v>
      </c>
      <c r="C60" s="19"/>
      <c r="D60" s="18"/>
      <c r="E60" s="22"/>
      <c r="F60" s="22">
        <f>ROUND(SUM(F8:F59),2)</f>
        <v>0</v>
      </c>
    </row>
    <row r="61" spans="1:6" x14ac:dyDescent="0.2">
      <c r="A61" s="44" t="s">
        <v>19</v>
      </c>
      <c r="B61" s="44" t="s">
        <v>20</v>
      </c>
      <c r="C61" s="44"/>
      <c r="D61" s="43"/>
      <c r="E61" s="46"/>
      <c r="F61" s="46"/>
    </row>
    <row r="62" spans="1:6" x14ac:dyDescent="0.2">
      <c r="A62" s="19">
        <v>1</v>
      </c>
      <c r="B62" s="19" t="s">
        <v>444</v>
      </c>
      <c r="C62" s="19"/>
      <c r="D62" s="18"/>
      <c r="E62" s="22"/>
      <c r="F62" s="22"/>
    </row>
    <row r="63" spans="1:6" x14ac:dyDescent="0.2">
      <c r="A63" s="19"/>
      <c r="B63" s="19" t="s">
        <v>470</v>
      </c>
      <c r="C63" s="19" t="s">
        <v>5</v>
      </c>
      <c r="D63" s="319">
        <v>531</v>
      </c>
      <c r="E63" s="22"/>
      <c r="F63" s="22">
        <f>ROUND(D63*E63,2)</f>
        <v>0</v>
      </c>
    </row>
    <row r="64" spans="1:6" x14ac:dyDescent="0.2">
      <c r="A64" s="19"/>
      <c r="B64" s="19" t="s">
        <v>456</v>
      </c>
      <c r="C64" s="19" t="s">
        <v>5</v>
      </c>
      <c r="D64" s="319"/>
      <c r="E64" s="22"/>
      <c r="F64" s="22">
        <f>ROUND(D64*E64,2)</f>
        <v>0</v>
      </c>
    </row>
    <row r="65" spans="1:6" x14ac:dyDescent="0.2">
      <c r="A65" s="19"/>
      <c r="B65" s="19" t="s">
        <v>445</v>
      </c>
      <c r="C65" s="19" t="s">
        <v>5</v>
      </c>
      <c r="D65" s="319"/>
      <c r="E65" s="22"/>
      <c r="F65" s="22">
        <f>ROUND(D65*E65,2)</f>
        <v>0</v>
      </c>
    </row>
    <row r="66" spans="1:6" x14ac:dyDescent="0.2">
      <c r="A66" s="11">
        <v>2</v>
      </c>
      <c r="B66" s="19" t="s">
        <v>122</v>
      </c>
      <c r="C66" s="19"/>
      <c r="D66" s="18"/>
      <c r="E66" s="22"/>
      <c r="F66" s="22"/>
    </row>
    <row r="67" spans="1:6" x14ac:dyDescent="0.2">
      <c r="A67" s="19"/>
      <c r="B67" s="19" t="s">
        <v>458</v>
      </c>
      <c r="C67" s="19" t="s">
        <v>7</v>
      </c>
      <c r="D67" s="319">
        <v>2</v>
      </c>
      <c r="E67" s="22"/>
      <c r="F67" s="22">
        <f t="shared" ref="F67:F83" si="6">ROUND(D67*E67,2)</f>
        <v>0</v>
      </c>
    </row>
    <row r="68" spans="1:6" x14ac:dyDescent="0.2">
      <c r="A68" s="19"/>
      <c r="B68" s="19" t="s">
        <v>471</v>
      </c>
      <c r="C68" s="19" t="s">
        <v>7</v>
      </c>
      <c r="D68" s="319"/>
      <c r="E68" s="22"/>
      <c r="F68" s="22">
        <f t="shared" si="6"/>
        <v>0</v>
      </c>
    </row>
    <row r="69" spans="1:6" x14ac:dyDescent="0.2">
      <c r="A69" s="19"/>
      <c r="B69" s="19" t="s">
        <v>472</v>
      </c>
      <c r="C69" s="19" t="s">
        <v>7</v>
      </c>
      <c r="D69" s="319"/>
      <c r="E69" s="22"/>
      <c r="F69" s="22">
        <f t="shared" si="6"/>
        <v>0</v>
      </c>
    </row>
    <row r="70" spans="1:6" x14ac:dyDescent="0.2">
      <c r="A70" s="19"/>
      <c r="B70" s="19" t="s">
        <v>459</v>
      </c>
      <c r="C70" s="19" t="s">
        <v>7</v>
      </c>
      <c r="D70" s="319"/>
      <c r="E70" s="22"/>
      <c r="F70" s="22">
        <f t="shared" si="6"/>
        <v>0</v>
      </c>
    </row>
    <row r="71" spans="1:6" x14ac:dyDescent="0.2">
      <c r="A71" s="19"/>
      <c r="B71" s="19" t="s">
        <v>446</v>
      </c>
      <c r="C71" s="19" t="s">
        <v>7</v>
      </c>
      <c r="D71" s="319"/>
      <c r="E71" s="22"/>
      <c r="F71" s="22">
        <f t="shared" si="6"/>
        <v>0</v>
      </c>
    </row>
    <row r="72" spans="1:6" x14ac:dyDescent="0.2">
      <c r="A72" s="19"/>
      <c r="B72" s="19" t="s">
        <v>480</v>
      </c>
      <c r="C72" s="19" t="s">
        <v>7</v>
      </c>
      <c r="D72" s="319"/>
      <c r="E72" s="22"/>
      <c r="F72" s="22">
        <f t="shared" si="6"/>
        <v>0</v>
      </c>
    </row>
    <row r="73" spans="1:6" x14ac:dyDescent="0.2">
      <c r="A73" s="19"/>
      <c r="B73" s="19" t="s">
        <v>481</v>
      </c>
      <c r="C73" s="19" t="s">
        <v>7</v>
      </c>
      <c r="D73" s="319">
        <v>1</v>
      </c>
      <c r="E73" s="22"/>
      <c r="F73" s="22">
        <f t="shared" si="6"/>
        <v>0</v>
      </c>
    </row>
    <row r="74" spans="1:6" x14ac:dyDescent="0.2">
      <c r="A74" s="19"/>
      <c r="B74" s="19" t="s">
        <v>482</v>
      </c>
      <c r="C74" s="19" t="s">
        <v>7</v>
      </c>
      <c r="D74" s="319">
        <v>1</v>
      </c>
      <c r="E74" s="22"/>
      <c r="F74" s="22">
        <f t="shared" si="6"/>
        <v>0</v>
      </c>
    </row>
    <row r="75" spans="1:6" x14ac:dyDescent="0.2">
      <c r="A75" s="19"/>
      <c r="B75" s="19" t="s">
        <v>483</v>
      </c>
      <c r="C75" s="19" t="s">
        <v>7</v>
      </c>
      <c r="D75" s="319"/>
      <c r="E75" s="22"/>
      <c r="F75" s="22">
        <f t="shared" si="6"/>
        <v>0</v>
      </c>
    </row>
    <row r="76" spans="1:6" x14ac:dyDescent="0.2">
      <c r="A76" s="19"/>
      <c r="B76" s="19" t="s">
        <v>462</v>
      </c>
      <c r="C76" s="19" t="s">
        <v>7</v>
      </c>
      <c r="D76" s="319"/>
      <c r="E76" s="22"/>
      <c r="F76" s="22">
        <f t="shared" si="6"/>
        <v>0</v>
      </c>
    </row>
    <row r="77" spans="1:6" x14ac:dyDescent="0.2">
      <c r="A77" s="19"/>
      <c r="B77" s="19" t="s">
        <v>463</v>
      </c>
      <c r="C77" s="19" t="s">
        <v>7</v>
      </c>
      <c r="D77" s="319"/>
      <c r="E77" s="22"/>
      <c r="F77" s="22">
        <f t="shared" si="6"/>
        <v>0</v>
      </c>
    </row>
    <row r="78" spans="1:6" x14ac:dyDescent="0.2">
      <c r="A78" s="19"/>
      <c r="B78" s="19" t="s">
        <v>448</v>
      </c>
      <c r="C78" s="19" t="s">
        <v>7</v>
      </c>
      <c r="D78" s="319"/>
      <c r="E78" s="22"/>
      <c r="F78" s="22">
        <f t="shared" si="6"/>
        <v>0</v>
      </c>
    </row>
    <row r="79" spans="1:6" x14ac:dyDescent="0.2">
      <c r="A79" s="19"/>
      <c r="B79" s="19" t="s">
        <v>450</v>
      </c>
      <c r="C79" s="19" t="s">
        <v>7</v>
      </c>
      <c r="D79" s="319"/>
      <c r="E79" s="22"/>
      <c r="F79" s="22">
        <f t="shared" si="6"/>
        <v>0</v>
      </c>
    </row>
    <row r="80" spans="1:6" x14ac:dyDescent="0.2">
      <c r="A80" s="19"/>
      <c r="B80" s="19" t="s">
        <v>451</v>
      </c>
      <c r="C80" s="19" t="s">
        <v>7</v>
      </c>
      <c r="D80" s="319"/>
      <c r="E80" s="22"/>
      <c r="F80" s="22">
        <f t="shared" si="6"/>
        <v>0</v>
      </c>
    </row>
    <row r="81" spans="1:6" x14ac:dyDescent="0.2">
      <c r="A81" s="19"/>
      <c r="B81" s="19" t="s">
        <v>464</v>
      </c>
      <c r="C81" s="19" t="s">
        <v>7</v>
      </c>
      <c r="D81" s="319">
        <v>3</v>
      </c>
      <c r="E81" s="22"/>
      <c r="F81" s="22">
        <f t="shared" si="6"/>
        <v>0</v>
      </c>
    </row>
    <row r="82" spans="1:6" x14ac:dyDescent="0.2">
      <c r="A82" s="19"/>
      <c r="B82" s="19" t="s">
        <v>452</v>
      </c>
      <c r="C82" s="19" t="s">
        <v>7</v>
      </c>
      <c r="D82" s="319"/>
      <c r="E82" s="22"/>
      <c r="F82" s="22">
        <f t="shared" si="6"/>
        <v>0</v>
      </c>
    </row>
    <row r="83" spans="1:6" x14ac:dyDescent="0.2">
      <c r="A83" s="19"/>
      <c r="B83" s="19" t="s">
        <v>453</v>
      </c>
      <c r="C83" s="19" t="s">
        <v>7</v>
      </c>
      <c r="D83" s="319"/>
      <c r="E83" s="22"/>
      <c r="F83" s="22">
        <f t="shared" si="6"/>
        <v>0</v>
      </c>
    </row>
    <row r="84" spans="1:6" x14ac:dyDescent="0.2">
      <c r="A84" s="19">
        <v>3</v>
      </c>
      <c r="B84" s="19" t="s">
        <v>26</v>
      </c>
      <c r="C84" s="19"/>
      <c r="D84" s="18"/>
      <c r="E84" s="22"/>
      <c r="F84" s="22"/>
    </row>
    <row r="85" spans="1:6" x14ac:dyDescent="0.2">
      <c r="A85" s="19"/>
      <c r="B85" s="19" t="s">
        <v>107</v>
      </c>
      <c r="C85" s="19" t="s">
        <v>7</v>
      </c>
      <c r="D85" s="319"/>
      <c r="E85" s="22"/>
      <c r="F85" s="22">
        <f t="shared" ref="F85:F101" si="7">ROUND(D85*E85,2)</f>
        <v>0</v>
      </c>
    </row>
    <row r="86" spans="1:6" x14ac:dyDescent="0.2">
      <c r="A86" s="19"/>
      <c r="B86" s="19" t="s">
        <v>49</v>
      </c>
      <c r="C86" s="19" t="s">
        <v>7</v>
      </c>
      <c r="D86" s="319"/>
      <c r="E86" s="22"/>
      <c r="F86" s="22">
        <f t="shared" si="7"/>
        <v>0</v>
      </c>
    </row>
    <row r="87" spans="1:6" x14ac:dyDescent="0.2">
      <c r="A87" s="48">
        <v>4</v>
      </c>
      <c r="B87" s="19" t="s">
        <v>118</v>
      </c>
      <c r="C87" s="19" t="s">
        <v>7</v>
      </c>
      <c r="D87" s="317">
        <v>0</v>
      </c>
      <c r="E87" s="22"/>
      <c r="F87" s="15">
        <f t="shared" si="7"/>
        <v>0</v>
      </c>
    </row>
    <row r="88" spans="1:6" x14ac:dyDescent="0.2">
      <c r="A88" s="48">
        <v>5</v>
      </c>
      <c r="B88" s="19" t="s">
        <v>121</v>
      </c>
      <c r="C88" s="19" t="s">
        <v>7</v>
      </c>
      <c r="D88" s="317">
        <v>0</v>
      </c>
      <c r="E88" s="22"/>
      <c r="F88" s="15">
        <f t="shared" si="7"/>
        <v>0</v>
      </c>
    </row>
    <row r="89" spans="1:6" x14ac:dyDescent="0.2">
      <c r="A89" s="48">
        <v>6</v>
      </c>
      <c r="B89" s="19" t="s">
        <v>119</v>
      </c>
      <c r="C89" s="19" t="s">
        <v>7</v>
      </c>
      <c r="D89" s="317">
        <v>13</v>
      </c>
      <c r="E89" s="22"/>
      <c r="F89" s="15">
        <f t="shared" si="7"/>
        <v>0</v>
      </c>
    </row>
    <row r="90" spans="1:6" x14ac:dyDescent="0.2">
      <c r="A90" s="48">
        <v>7</v>
      </c>
      <c r="B90" s="19" t="s">
        <v>120</v>
      </c>
      <c r="C90" s="19" t="s">
        <v>7</v>
      </c>
      <c r="D90" s="317">
        <v>0</v>
      </c>
      <c r="E90" s="22"/>
      <c r="F90" s="15">
        <f t="shared" si="7"/>
        <v>0</v>
      </c>
    </row>
    <row r="91" spans="1:6" x14ac:dyDescent="0.2">
      <c r="A91" s="48">
        <v>8</v>
      </c>
      <c r="B91" s="19" t="s">
        <v>123</v>
      </c>
      <c r="C91" s="19" t="s">
        <v>7</v>
      </c>
      <c r="D91" s="317">
        <v>0</v>
      </c>
      <c r="E91" s="22"/>
      <c r="F91" s="15">
        <f t="shared" si="7"/>
        <v>0</v>
      </c>
    </row>
    <row r="92" spans="1:6" x14ac:dyDescent="0.2">
      <c r="A92" s="48"/>
      <c r="B92" s="157" t="s">
        <v>60</v>
      </c>
      <c r="C92" s="19" t="s">
        <v>7</v>
      </c>
      <c r="D92" s="319">
        <v>1</v>
      </c>
      <c r="E92" s="22"/>
      <c r="F92" s="15">
        <f t="shared" si="7"/>
        <v>0</v>
      </c>
    </row>
    <row r="93" spans="1:6" x14ac:dyDescent="0.2">
      <c r="A93" s="19">
        <v>4</v>
      </c>
      <c r="B93" s="19" t="s">
        <v>58</v>
      </c>
      <c r="C93" s="19" t="s">
        <v>7</v>
      </c>
      <c r="D93" s="319"/>
      <c r="E93" s="22"/>
      <c r="F93" s="22">
        <f t="shared" si="7"/>
        <v>0</v>
      </c>
    </row>
    <row r="94" spans="1:6" x14ac:dyDescent="0.2">
      <c r="A94" s="19">
        <v>5</v>
      </c>
      <c r="B94" s="19" t="s">
        <v>28</v>
      </c>
      <c r="C94" s="19" t="s">
        <v>7</v>
      </c>
      <c r="D94" s="319"/>
      <c r="E94" s="22"/>
      <c r="F94" s="22">
        <f t="shared" si="7"/>
        <v>0</v>
      </c>
    </row>
    <row r="95" spans="1:6" x14ac:dyDescent="0.2">
      <c r="A95" s="19">
        <v>6</v>
      </c>
      <c r="B95" s="19" t="s">
        <v>29</v>
      </c>
      <c r="C95" s="19" t="s">
        <v>7</v>
      </c>
      <c r="D95" s="319">
        <v>3</v>
      </c>
      <c r="E95" s="22"/>
      <c r="F95" s="22">
        <f t="shared" si="7"/>
        <v>0</v>
      </c>
    </row>
    <row r="96" spans="1:6" x14ac:dyDescent="0.2">
      <c r="A96" s="19">
        <v>7</v>
      </c>
      <c r="B96" s="19" t="s">
        <v>33</v>
      </c>
      <c r="C96" s="19" t="s">
        <v>7</v>
      </c>
      <c r="D96" s="317">
        <v>1</v>
      </c>
      <c r="E96" s="22"/>
      <c r="F96" s="22">
        <f t="shared" si="7"/>
        <v>0</v>
      </c>
    </row>
    <row r="97" spans="1:6" x14ac:dyDescent="0.2">
      <c r="A97" s="19">
        <v>8</v>
      </c>
      <c r="B97" s="19" t="s">
        <v>34</v>
      </c>
      <c r="C97" s="19" t="s">
        <v>7</v>
      </c>
      <c r="D97" s="317">
        <v>3</v>
      </c>
      <c r="E97" s="22"/>
      <c r="F97" s="22">
        <f t="shared" si="7"/>
        <v>0</v>
      </c>
    </row>
    <row r="98" spans="1:6" x14ac:dyDescent="0.2">
      <c r="A98" s="19">
        <v>9</v>
      </c>
      <c r="B98" s="19" t="s">
        <v>30</v>
      </c>
      <c r="C98" s="19" t="s">
        <v>5</v>
      </c>
      <c r="D98" s="334">
        <v>707</v>
      </c>
      <c r="E98" s="22"/>
      <c r="F98" s="22">
        <f t="shared" si="7"/>
        <v>0</v>
      </c>
    </row>
    <row r="99" spans="1:6" x14ac:dyDescent="0.2">
      <c r="A99" s="19">
        <v>10</v>
      </c>
      <c r="B99" s="19" t="s">
        <v>31</v>
      </c>
      <c r="C99" s="19" t="s">
        <v>5</v>
      </c>
      <c r="D99" s="317">
        <v>707</v>
      </c>
      <c r="E99" s="22"/>
      <c r="F99" s="22">
        <f t="shared" si="7"/>
        <v>0</v>
      </c>
    </row>
    <row r="100" spans="1:6" x14ac:dyDescent="0.2">
      <c r="A100" s="19">
        <v>11</v>
      </c>
      <c r="B100" s="19" t="s">
        <v>32</v>
      </c>
      <c r="C100" s="19" t="s">
        <v>5</v>
      </c>
      <c r="D100" s="317">
        <v>707</v>
      </c>
      <c r="E100" s="22"/>
      <c r="F100" s="22">
        <f t="shared" si="7"/>
        <v>0</v>
      </c>
    </row>
    <row r="101" spans="1:6" x14ac:dyDescent="0.2">
      <c r="A101" s="19">
        <v>12</v>
      </c>
      <c r="B101" s="19" t="s">
        <v>39</v>
      </c>
      <c r="C101" s="19" t="s">
        <v>5</v>
      </c>
      <c r="D101" s="317">
        <v>707</v>
      </c>
      <c r="E101" s="22"/>
      <c r="F101" s="22">
        <f t="shared" si="7"/>
        <v>0</v>
      </c>
    </row>
    <row r="102" spans="1:6" x14ac:dyDescent="0.2">
      <c r="A102" s="19"/>
      <c r="B102" s="19" t="s">
        <v>42</v>
      </c>
      <c r="C102" s="19"/>
      <c r="D102" s="18"/>
      <c r="E102" s="22"/>
      <c r="F102" s="22">
        <f>ROUND(SUM(F63:F101),2)</f>
        <v>0</v>
      </c>
    </row>
    <row r="103" spans="1:6" x14ac:dyDescent="0.2">
      <c r="A103" s="19"/>
      <c r="B103" s="19"/>
      <c r="C103" s="19"/>
      <c r="D103" s="18"/>
      <c r="E103" s="22"/>
      <c r="F103" s="22"/>
    </row>
    <row r="104" spans="1:6" x14ac:dyDescent="0.2">
      <c r="A104" s="44" t="s">
        <v>8</v>
      </c>
      <c r="B104" s="44" t="s">
        <v>484</v>
      </c>
      <c r="C104" s="19"/>
      <c r="D104" s="18"/>
      <c r="E104" s="22"/>
      <c r="F104" s="22"/>
    </row>
    <row r="105" spans="1:6" x14ac:dyDescent="0.2">
      <c r="A105" s="19">
        <v>1</v>
      </c>
      <c r="B105" s="19" t="s">
        <v>40</v>
      </c>
      <c r="C105" s="19"/>
      <c r="D105" s="18"/>
      <c r="E105" s="22"/>
      <c r="F105" s="22"/>
    </row>
    <row r="106" spans="1:6" x14ac:dyDescent="0.2">
      <c r="A106" s="19"/>
      <c r="B106" s="19" t="s">
        <v>108</v>
      </c>
      <c r="C106" s="19" t="s">
        <v>7</v>
      </c>
      <c r="D106" s="319">
        <v>1</v>
      </c>
      <c r="E106" s="22"/>
      <c r="F106" s="22">
        <f t="shared" ref="F106:F124" si="8">ROUND(D106*E106,2)</f>
        <v>0</v>
      </c>
    </row>
    <row r="107" spans="1:6" x14ac:dyDescent="0.2">
      <c r="A107" s="19"/>
      <c r="B107" s="19" t="s">
        <v>61</v>
      </c>
      <c r="C107" s="19" t="s">
        <v>7</v>
      </c>
      <c r="D107" s="319">
        <v>1</v>
      </c>
      <c r="E107" s="22"/>
      <c r="F107" s="22">
        <f t="shared" si="8"/>
        <v>0</v>
      </c>
    </row>
    <row r="108" spans="1:6" x14ac:dyDescent="0.2">
      <c r="A108" s="19"/>
      <c r="B108" s="19" t="s">
        <v>59</v>
      </c>
      <c r="C108" s="19" t="s">
        <v>7</v>
      </c>
      <c r="D108" s="319">
        <v>31</v>
      </c>
      <c r="E108" s="22"/>
      <c r="F108" s="22">
        <f t="shared" si="8"/>
        <v>0</v>
      </c>
    </row>
    <row r="109" spans="1:6" x14ac:dyDescent="0.2">
      <c r="A109" s="19"/>
      <c r="B109" s="19" t="s">
        <v>109</v>
      </c>
      <c r="C109" s="19" t="s">
        <v>7</v>
      </c>
      <c r="D109" s="319"/>
      <c r="E109" s="22"/>
      <c r="F109" s="22">
        <f t="shared" si="8"/>
        <v>0</v>
      </c>
    </row>
    <row r="110" spans="1:6" x14ac:dyDescent="0.2">
      <c r="A110" s="19"/>
      <c r="B110" s="19" t="s">
        <v>35</v>
      </c>
      <c r="C110" s="19" t="s">
        <v>7</v>
      </c>
      <c r="D110" s="319"/>
      <c r="E110" s="22"/>
      <c r="F110" s="22">
        <f t="shared" si="8"/>
        <v>0</v>
      </c>
    </row>
    <row r="111" spans="1:6" x14ac:dyDescent="0.2">
      <c r="A111" s="19"/>
      <c r="B111" s="19" t="s">
        <v>62</v>
      </c>
      <c r="C111" s="19" t="s">
        <v>7</v>
      </c>
      <c r="D111" s="319"/>
      <c r="E111" s="22"/>
      <c r="F111" s="22">
        <f t="shared" si="8"/>
        <v>0</v>
      </c>
    </row>
    <row r="112" spans="1:6" x14ac:dyDescent="0.2">
      <c r="A112" s="19"/>
      <c r="B112" s="19" t="s">
        <v>51</v>
      </c>
      <c r="C112" s="19" t="s">
        <v>7</v>
      </c>
      <c r="D112" s="319"/>
      <c r="E112" s="22"/>
      <c r="F112" s="22">
        <f t="shared" si="8"/>
        <v>0</v>
      </c>
    </row>
    <row r="113" spans="1:6" x14ac:dyDescent="0.2">
      <c r="A113" s="19"/>
      <c r="B113" s="19" t="s">
        <v>36</v>
      </c>
      <c r="C113" s="19" t="s">
        <v>7</v>
      </c>
      <c r="D113" s="319"/>
      <c r="E113" s="22"/>
      <c r="F113" s="22">
        <f t="shared" si="8"/>
        <v>0</v>
      </c>
    </row>
    <row r="114" spans="1:6" x14ac:dyDescent="0.2">
      <c r="A114" s="19">
        <v>2</v>
      </c>
      <c r="B114" s="19" t="s">
        <v>63</v>
      </c>
      <c r="C114" s="19" t="s">
        <v>5</v>
      </c>
      <c r="D114" s="335">
        <v>9</v>
      </c>
      <c r="E114" s="22"/>
      <c r="F114" s="22">
        <f t="shared" si="8"/>
        <v>0</v>
      </c>
    </row>
    <row r="115" spans="1:6" x14ac:dyDescent="0.2">
      <c r="A115" s="19">
        <v>3</v>
      </c>
      <c r="B115" s="19" t="s">
        <v>53</v>
      </c>
      <c r="C115" s="19" t="s">
        <v>5</v>
      </c>
      <c r="D115" s="335">
        <v>7</v>
      </c>
      <c r="E115" s="22"/>
      <c r="F115" s="22">
        <f t="shared" si="8"/>
        <v>0</v>
      </c>
    </row>
    <row r="116" spans="1:6" x14ac:dyDescent="0.2">
      <c r="A116" s="19">
        <v>4</v>
      </c>
      <c r="B116" s="19" t="s">
        <v>45</v>
      </c>
      <c r="C116" s="19" t="s">
        <v>5</v>
      </c>
      <c r="D116" s="335">
        <v>160</v>
      </c>
      <c r="E116" s="22"/>
      <c r="F116" s="22">
        <f t="shared" si="8"/>
        <v>0</v>
      </c>
    </row>
    <row r="117" spans="1:6" x14ac:dyDescent="0.2">
      <c r="A117" s="19">
        <v>5</v>
      </c>
      <c r="B117" s="19" t="s">
        <v>64</v>
      </c>
      <c r="C117" s="19" t="s">
        <v>7</v>
      </c>
      <c r="D117" s="317">
        <v>2</v>
      </c>
      <c r="E117" s="22"/>
      <c r="F117" s="22">
        <f t="shared" si="8"/>
        <v>0</v>
      </c>
    </row>
    <row r="118" spans="1:6" x14ac:dyDescent="0.2">
      <c r="A118" s="19">
        <v>6</v>
      </c>
      <c r="B118" s="19" t="s">
        <v>55</v>
      </c>
      <c r="C118" s="19" t="s">
        <v>7</v>
      </c>
      <c r="D118" s="317">
        <v>2</v>
      </c>
      <c r="E118" s="22"/>
      <c r="F118" s="22">
        <f t="shared" si="8"/>
        <v>0</v>
      </c>
    </row>
    <row r="119" spans="1:6" x14ac:dyDescent="0.2">
      <c r="A119" s="19">
        <v>7</v>
      </c>
      <c r="B119" s="19" t="s">
        <v>37</v>
      </c>
      <c r="C119" s="19" t="s">
        <v>7</v>
      </c>
      <c r="D119" s="317">
        <v>62</v>
      </c>
      <c r="E119" s="22"/>
      <c r="F119" s="22">
        <f t="shared" si="8"/>
        <v>0</v>
      </c>
    </row>
    <row r="120" spans="1:6" x14ac:dyDescent="0.2">
      <c r="A120" s="19">
        <v>8</v>
      </c>
      <c r="B120" s="19" t="s">
        <v>485</v>
      </c>
      <c r="C120" s="19" t="s">
        <v>7</v>
      </c>
      <c r="D120" s="317">
        <v>1</v>
      </c>
      <c r="E120" s="22"/>
      <c r="F120" s="22">
        <f t="shared" si="8"/>
        <v>0</v>
      </c>
    </row>
    <row r="121" spans="1:6" x14ac:dyDescent="0.2">
      <c r="A121" s="19">
        <v>9</v>
      </c>
      <c r="B121" s="19" t="s">
        <v>467</v>
      </c>
      <c r="C121" s="19" t="s">
        <v>7</v>
      </c>
      <c r="D121" s="317">
        <v>1</v>
      </c>
      <c r="E121" s="22"/>
      <c r="F121" s="22">
        <f t="shared" si="8"/>
        <v>0</v>
      </c>
    </row>
    <row r="122" spans="1:6" x14ac:dyDescent="0.2">
      <c r="A122" s="19">
        <v>10</v>
      </c>
      <c r="B122" s="19" t="s">
        <v>469</v>
      </c>
      <c r="C122" s="19" t="s">
        <v>7</v>
      </c>
      <c r="D122" s="317">
        <v>31</v>
      </c>
      <c r="E122" s="22"/>
      <c r="F122" s="22">
        <f t="shared" si="8"/>
        <v>0</v>
      </c>
    </row>
    <row r="123" spans="1:6" x14ac:dyDescent="0.2">
      <c r="A123" s="19">
        <v>11</v>
      </c>
      <c r="B123" s="19" t="s">
        <v>10</v>
      </c>
      <c r="C123" s="19" t="s">
        <v>9</v>
      </c>
      <c r="D123" s="318">
        <v>1.6500000000000001</v>
      </c>
      <c r="E123" s="22"/>
      <c r="F123" s="22">
        <f t="shared" si="8"/>
        <v>0</v>
      </c>
    </row>
    <row r="124" spans="1:6" x14ac:dyDescent="0.2">
      <c r="A124" s="19">
        <v>12</v>
      </c>
      <c r="B124" s="19" t="s">
        <v>11</v>
      </c>
      <c r="C124" s="19" t="s">
        <v>7</v>
      </c>
      <c r="D124" s="317">
        <v>33</v>
      </c>
      <c r="E124" s="22"/>
      <c r="F124" s="22">
        <f t="shared" si="8"/>
        <v>0</v>
      </c>
    </row>
    <row r="125" spans="1:6" x14ac:dyDescent="0.2">
      <c r="A125" s="19"/>
      <c r="B125" s="19" t="s">
        <v>41</v>
      </c>
      <c r="C125" s="19"/>
      <c r="D125" s="18"/>
      <c r="E125" s="22"/>
      <c r="F125" s="22">
        <f>ROUND(SUM(F106:F124),2)</f>
        <v>0</v>
      </c>
    </row>
    <row r="126" spans="1:6" ht="13.5" thickBot="1" x14ac:dyDescent="0.25">
      <c r="A126" s="3"/>
      <c r="B126" s="324" t="s">
        <v>111</v>
      </c>
      <c r="C126" s="325"/>
      <c r="D126" s="325"/>
      <c r="E126" s="327"/>
      <c r="F126" s="328"/>
    </row>
    <row r="127" spans="1:6" x14ac:dyDescent="0.2">
      <c r="A127" s="9"/>
      <c r="B127" s="9"/>
      <c r="C127" s="9"/>
      <c r="D127" s="9"/>
      <c r="E127" s="42"/>
      <c r="F127" s="42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view="pageBreakPreview" topLeftCell="A109" zoomScale="95" zoomScaleNormal="100" zoomScaleSheetLayoutView="95" workbookViewId="0">
      <selection activeCell="F126" sqref="F126"/>
    </sheetView>
  </sheetViews>
  <sheetFormatPr defaultRowHeight="12.75" customHeight="1" x14ac:dyDescent="0.2"/>
  <cols>
    <col min="1" max="1" width="5.28515625" customWidth="1"/>
    <col min="2" max="2" width="57.7109375" style="123" customWidth="1"/>
    <col min="3" max="3" width="5.5703125" style="123" customWidth="1"/>
    <col min="4" max="4" width="8.5703125" style="123" bestFit="1" customWidth="1"/>
    <col min="5" max="5" width="6" style="123" bestFit="1" customWidth="1"/>
    <col min="6" max="6" width="9.140625" bestFit="1" customWidth="1"/>
  </cols>
  <sheetData>
    <row r="1" spans="1:6" ht="20.25" x14ac:dyDescent="0.2">
      <c r="A1" s="7" t="s">
        <v>200</v>
      </c>
      <c r="B1" s="294" t="s">
        <v>568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410</v>
      </c>
    </row>
    <row r="4" spans="1:6" x14ac:dyDescent="0.2">
      <c r="A4" s="7"/>
      <c r="B4" s="9"/>
      <c r="C4" s="27"/>
      <c r="D4" s="186" t="s">
        <v>162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583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124"/>
      <c r="E7" s="125"/>
      <c r="F7" s="17"/>
    </row>
    <row r="8" spans="1:6" x14ac:dyDescent="0.2">
      <c r="A8" s="13"/>
      <c r="B8" s="131" t="s">
        <v>153</v>
      </c>
      <c r="C8" s="14"/>
      <c r="D8" s="19"/>
      <c r="E8" s="54"/>
      <c r="F8" s="25"/>
    </row>
    <row r="9" spans="1:6" x14ac:dyDescent="0.2">
      <c r="A9" s="60">
        <v>1</v>
      </c>
      <c r="B9" s="109" t="s">
        <v>131</v>
      </c>
      <c r="C9" s="59" t="s">
        <v>132</v>
      </c>
      <c r="D9" s="164">
        <v>510</v>
      </c>
      <c r="E9" s="22"/>
      <c r="F9" s="15">
        <f t="shared" ref="F9:F20" si="0">ROUND(D9*E9,2)</f>
        <v>0</v>
      </c>
    </row>
    <row r="10" spans="1:6" x14ac:dyDescent="0.2">
      <c r="A10" s="60">
        <f>A9+1</f>
        <v>2</v>
      </c>
      <c r="B10" s="109" t="s">
        <v>133</v>
      </c>
      <c r="C10" s="59" t="s">
        <v>134</v>
      </c>
      <c r="D10" s="164">
        <v>255</v>
      </c>
      <c r="E10" s="22"/>
      <c r="F10" s="15">
        <f t="shared" si="0"/>
        <v>0</v>
      </c>
    </row>
    <row r="11" spans="1:6" x14ac:dyDescent="0.2">
      <c r="A11" s="60">
        <f t="shared" ref="A11:A20" si="1">A10+1</f>
        <v>3</v>
      </c>
      <c r="B11" s="109" t="s">
        <v>443</v>
      </c>
      <c r="C11" s="59" t="s">
        <v>135</v>
      </c>
      <c r="D11" s="163">
        <v>104.85000000000001</v>
      </c>
      <c r="E11" s="22"/>
      <c r="F11" s="15">
        <f t="shared" si="0"/>
        <v>0</v>
      </c>
    </row>
    <row r="12" spans="1:6" x14ac:dyDescent="0.2">
      <c r="A12" s="60">
        <f t="shared" si="1"/>
        <v>4</v>
      </c>
      <c r="B12" s="109" t="s">
        <v>136</v>
      </c>
      <c r="C12" s="59" t="s">
        <v>137</v>
      </c>
      <c r="D12" s="163">
        <v>130.35000000000002</v>
      </c>
      <c r="E12" s="22"/>
      <c r="F12" s="15">
        <f t="shared" si="0"/>
        <v>0</v>
      </c>
    </row>
    <row r="13" spans="1:6" x14ac:dyDescent="0.2">
      <c r="A13" s="60">
        <f t="shared" si="1"/>
        <v>5</v>
      </c>
      <c r="B13" s="109" t="s">
        <v>138</v>
      </c>
      <c r="C13" s="59" t="s">
        <v>137</v>
      </c>
      <c r="D13" s="163">
        <v>130.35000000000002</v>
      </c>
      <c r="E13" s="22"/>
      <c r="F13" s="15">
        <f t="shared" si="0"/>
        <v>0</v>
      </c>
    </row>
    <row r="14" spans="1:6" x14ac:dyDescent="0.2">
      <c r="A14" s="60">
        <f t="shared" si="1"/>
        <v>6</v>
      </c>
      <c r="B14" s="109" t="s">
        <v>442</v>
      </c>
      <c r="C14" s="59" t="s">
        <v>137</v>
      </c>
      <c r="D14" s="163">
        <v>104.85000000000001</v>
      </c>
      <c r="E14" s="22"/>
      <c r="F14" s="15">
        <f t="shared" si="0"/>
        <v>0</v>
      </c>
    </row>
    <row r="15" spans="1:6" x14ac:dyDescent="0.2">
      <c r="A15" s="60">
        <f t="shared" si="1"/>
        <v>7</v>
      </c>
      <c r="B15" s="109" t="s">
        <v>142</v>
      </c>
      <c r="C15" s="59" t="s">
        <v>139</v>
      </c>
      <c r="D15" s="163">
        <v>24.48</v>
      </c>
      <c r="E15" s="22"/>
      <c r="F15" s="15">
        <f t="shared" si="0"/>
        <v>0</v>
      </c>
    </row>
    <row r="16" spans="1:6" x14ac:dyDescent="0.2">
      <c r="A16" s="60">
        <f t="shared" si="1"/>
        <v>8</v>
      </c>
      <c r="B16" s="109" t="s">
        <v>143</v>
      </c>
      <c r="C16" s="59" t="s">
        <v>139</v>
      </c>
      <c r="D16" s="165">
        <v>0</v>
      </c>
      <c r="E16" s="22"/>
      <c r="F16" s="15">
        <f t="shared" si="0"/>
        <v>0</v>
      </c>
    </row>
    <row r="17" spans="1:6" x14ac:dyDescent="0.2">
      <c r="A17" s="60">
        <f t="shared" si="1"/>
        <v>9</v>
      </c>
      <c r="B17" s="109" t="s">
        <v>144</v>
      </c>
      <c r="C17" s="59" t="s">
        <v>139</v>
      </c>
      <c r="D17" s="163">
        <v>36.72</v>
      </c>
      <c r="E17" s="22"/>
      <c r="F17" s="15">
        <f t="shared" si="0"/>
        <v>0</v>
      </c>
    </row>
    <row r="18" spans="1:6" x14ac:dyDescent="0.2">
      <c r="A18" s="60">
        <f t="shared" si="1"/>
        <v>10</v>
      </c>
      <c r="B18" s="109" t="s">
        <v>145</v>
      </c>
      <c r="C18" s="59" t="s">
        <v>139</v>
      </c>
      <c r="D18" s="165">
        <v>0</v>
      </c>
      <c r="E18" s="22"/>
      <c r="F18" s="15">
        <f t="shared" si="0"/>
        <v>0</v>
      </c>
    </row>
    <row r="19" spans="1:6" x14ac:dyDescent="0.2">
      <c r="A19" s="60">
        <f t="shared" si="1"/>
        <v>11</v>
      </c>
      <c r="B19" s="109" t="s">
        <v>155</v>
      </c>
      <c r="C19" s="59" t="s">
        <v>140</v>
      </c>
      <c r="D19" s="163">
        <v>255</v>
      </c>
      <c r="E19" s="22"/>
      <c r="F19" s="15">
        <f t="shared" si="0"/>
        <v>0</v>
      </c>
    </row>
    <row r="20" spans="1:6" x14ac:dyDescent="0.2">
      <c r="A20" s="60">
        <f t="shared" si="1"/>
        <v>12</v>
      </c>
      <c r="B20" s="109" t="s">
        <v>141</v>
      </c>
      <c r="C20" s="59" t="s">
        <v>132</v>
      </c>
      <c r="D20" s="163">
        <v>510</v>
      </c>
      <c r="E20" s="22"/>
      <c r="F20" s="15">
        <f t="shared" si="0"/>
        <v>0</v>
      </c>
    </row>
    <row r="21" spans="1:6" x14ac:dyDescent="0.2">
      <c r="A21" s="60"/>
      <c r="B21" s="109"/>
      <c r="C21" s="59"/>
      <c r="D21" s="163"/>
      <c r="E21" s="52"/>
      <c r="F21" s="17"/>
    </row>
    <row r="22" spans="1:6" x14ac:dyDescent="0.2">
      <c r="A22" s="60">
        <f t="shared" ref="A22:A23" si="2">A21+1</f>
        <v>1</v>
      </c>
      <c r="B22" s="109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 x14ac:dyDescent="0.2">
      <c r="A23" s="60">
        <f t="shared" si="2"/>
        <v>2</v>
      </c>
      <c r="B23" s="109" t="s">
        <v>147</v>
      </c>
      <c r="C23" s="59" t="s">
        <v>140</v>
      </c>
      <c r="D23" s="163">
        <v>0</v>
      </c>
      <c r="E23" s="22"/>
      <c r="F23" s="15">
        <f>ROUND(D23*E23,2)</f>
        <v>0</v>
      </c>
    </row>
    <row r="24" spans="1:6" x14ac:dyDescent="0.2">
      <c r="A24" s="60"/>
      <c r="B24" s="109"/>
      <c r="C24" s="59"/>
      <c r="D24" s="76"/>
      <c r="E24" s="52"/>
      <c r="F24" s="17"/>
    </row>
    <row r="25" spans="1:6" x14ac:dyDescent="0.2">
      <c r="A25" s="63">
        <f t="shared" ref="A25:A30" si="3">A24+1</f>
        <v>1</v>
      </c>
      <c r="B25" s="64" t="s">
        <v>148</v>
      </c>
      <c r="C25" s="65" t="s">
        <v>132</v>
      </c>
      <c r="D25" s="166">
        <v>11</v>
      </c>
      <c r="E25" s="22"/>
      <c r="F25" s="15">
        <f t="shared" ref="F25:F30" si="4">ROUND(D25*E25,2)</f>
        <v>0</v>
      </c>
    </row>
    <row r="26" spans="1:6" x14ac:dyDescent="0.2">
      <c r="A26" s="63">
        <f t="shared" si="3"/>
        <v>2</v>
      </c>
      <c r="B26" s="64" t="s">
        <v>149</v>
      </c>
      <c r="C26" s="65" t="s">
        <v>140</v>
      </c>
      <c r="D26" s="166">
        <v>13.2</v>
      </c>
      <c r="E26" s="22"/>
      <c r="F26" s="15">
        <f t="shared" si="4"/>
        <v>0</v>
      </c>
    </row>
    <row r="27" spans="1:6" x14ac:dyDescent="0.2">
      <c r="A27" s="63">
        <f t="shared" si="3"/>
        <v>3</v>
      </c>
      <c r="B27" s="109" t="s">
        <v>136</v>
      </c>
      <c r="C27" s="59" t="s">
        <v>137</v>
      </c>
      <c r="D27" s="163">
        <v>2.31</v>
      </c>
      <c r="E27" s="22"/>
      <c r="F27" s="15">
        <f t="shared" si="4"/>
        <v>0</v>
      </c>
    </row>
    <row r="28" spans="1:6" x14ac:dyDescent="0.2">
      <c r="A28" s="63">
        <f t="shared" si="3"/>
        <v>4</v>
      </c>
      <c r="B28" s="109" t="s">
        <v>138</v>
      </c>
      <c r="C28" s="59" t="s">
        <v>137</v>
      </c>
      <c r="D28" s="163">
        <v>2.31</v>
      </c>
      <c r="E28" s="22"/>
      <c r="F28" s="15">
        <f t="shared" si="4"/>
        <v>0</v>
      </c>
    </row>
    <row r="29" spans="1:6" x14ac:dyDescent="0.2">
      <c r="A29" s="63">
        <f t="shared" si="3"/>
        <v>5</v>
      </c>
      <c r="B29" s="64" t="s">
        <v>151</v>
      </c>
      <c r="C29" s="65" t="s">
        <v>132</v>
      </c>
      <c r="D29" s="166">
        <v>11</v>
      </c>
      <c r="E29" s="22"/>
      <c r="F29" s="15">
        <f t="shared" si="4"/>
        <v>0</v>
      </c>
    </row>
    <row r="30" spans="1:6" x14ac:dyDescent="0.2">
      <c r="A30" s="63">
        <f t="shared" si="3"/>
        <v>6</v>
      </c>
      <c r="B30" s="64" t="s">
        <v>152</v>
      </c>
      <c r="C30" s="65" t="s">
        <v>140</v>
      </c>
      <c r="D30" s="166">
        <v>13.2</v>
      </c>
      <c r="E30" s="22"/>
      <c r="F30" s="15">
        <f t="shared" si="4"/>
        <v>0</v>
      </c>
    </row>
    <row r="31" spans="1:6" x14ac:dyDescent="0.2">
      <c r="A31" s="63"/>
      <c r="B31" s="64" t="s">
        <v>537</v>
      </c>
      <c r="C31" s="65"/>
      <c r="D31" s="66"/>
      <c r="E31" s="53"/>
      <c r="F31" s="17"/>
    </row>
    <row r="32" spans="1:6" x14ac:dyDescent="0.2">
      <c r="A32" s="63"/>
      <c r="B32" s="64" t="s">
        <v>538</v>
      </c>
      <c r="C32" s="65"/>
      <c r="D32" s="66"/>
      <c r="E32" s="50"/>
      <c r="F32" s="17"/>
    </row>
    <row r="33" spans="1:6" x14ac:dyDescent="0.2">
      <c r="A33" s="60"/>
      <c r="B33" s="44" t="s">
        <v>154</v>
      </c>
      <c r="C33" s="59"/>
      <c r="D33" s="76"/>
      <c r="E33" s="50"/>
      <c r="F33" s="17"/>
    </row>
    <row r="34" spans="1:6" x14ac:dyDescent="0.2">
      <c r="A34" s="19"/>
      <c r="B34" s="200" t="str">
        <f>КСС1!B$34</f>
        <v>Изкопи в 20% з.п. и 80% ск.п.</v>
      </c>
      <c r="C34" s="19"/>
      <c r="D34" s="18"/>
      <c r="E34" s="50"/>
      <c r="F34" s="17"/>
    </row>
    <row r="35" spans="1:6" x14ac:dyDescent="0.2">
      <c r="A35" s="19"/>
      <c r="B35" s="132" t="s">
        <v>194</v>
      </c>
      <c r="C35" s="144" t="s">
        <v>9</v>
      </c>
      <c r="D35" s="333">
        <v>427.78800000000001</v>
      </c>
      <c r="E35" s="50"/>
      <c r="F35" s="17"/>
    </row>
    <row r="36" spans="1:6" x14ac:dyDescent="0.2">
      <c r="A36" s="19"/>
      <c r="B36" s="19" t="s">
        <v>12</v>
      </c>
      <c r="C36" s="19" t="s">
        <v>9</v>
      </c>
      <c r="D36" s="317">
        <v>71.399999999999991</v>
      </c>
      <c r="E36" s="50"/>
      <c r="F36" s="17"/>
    </row>
    <row r="37" spans="1:6" x14ac:dyDescent="0.2">
      <c r="A37" s="19"/>
      <c r="B37" s="19" t="s">
        <v>13</v>
      </c>
      <c r="C37" s="19" t="s">
        <v>9</v>
      </c>
      <c r="D37" s="333">
        <v>12.6</v>
      </c>
      <c r="E37" s="53"/>
      <c r="F37" s="20"/>
    </row>
    <row r="38" spans="1:6" x14ac:dyDescent="0.2">
      <c r="A38" s="19"/>
      <c r="B38" s="19" t="s">
        <v>560</v>
      </c>
      <c r="C38" s="19" t="s">
        <v>9</v>
      </c>
      <c r="D38" s="316">
        <f>SUM(D35:D37)</f>
        <v>511.78800000000001</v>
      </c>
      <c r="E38" s="53"/>
      <c r="F38" s="20"/>
    </row>
    <row r="39" spans="1:6" x14ac:dyDescent="0.2">
      <c r="A39" s="19"/>
      <c r="B39" s="19" t="s">
        <v>14</v>
      </c>
      <c r="C39" s="19" t="s">
        <v>9</v>
      </c>
      <c r="D39" s="307">
        <f>D38-D40</f>
        <v>102.358</v>
      </c>
      <c r="E39" s="53"/>
      <c r="F39" s="20"/>
    </row>
    <row r="40" spans="1:6" x14ac:dyDescent="0.2">
      <c r="A40" s="19"/>
      <c r="B40" s="19" t="s">
        <v>15</v>
      </c>
      <c r="C40" s="19" t="s">
        <v>9</v>
      </c>
      <c r="D40" s="308">
        <f>ROUND(D38*80%,2)</f>
        <v>409.43</v>
      </c>
      <c r="E40" s="54"/>
      <c r="F40" s="21"/>
    </row>
    <row r="41" spans="1:6" x14ac:dyDescent="0.2">
      <c r="A41" s="19">
        <v>1</v>
      </c>
      <c r="B41" s="45" t="s">
        <v>110</v>
      </c>
      <c r="C41" s="19" t="s">
        <v>9</v>
      </c>
      <c r="D41" s="307">
        <f>D39-D42</f>
        <v>81.888000000000005</v>
      </c>
      <c r="E41" s="159"/>
      <c r="F41" s="22">
        <f t="shared" ref="F41:F59" si="5">ROUND(D41*E41,2)</f>
        <v>0</v>
      </c>
    </row>
    <row r="42" spans="1:6" x14ac:dyDescent="0.2">
      <c r="A42" s="19">
        <v>2</v>
      </c>
      <c r="B42" s="45" t="s">
        <v>98</v>
      </c>
      <c r="C42" s="19" t="s">
        <v>9</v>
      </c>
      <c r="D42" s="308">
        <f>ROUND(D39*20%,2)</f>
        <v>20.47</v>
      </c>
      <c r="E42" s="159"/>
      <c r="F42" s="22">
        <f t="shared" si="5"/>
        <v>0</v>
      </c>
    </row>
    <row r="43" spans="1:6" x14ac:dyDescent="0.2">
      <c r="A43" s="19">
        <v>3</v>
      </c>
      <c r="B43" s="45" t="s">
        <v>197</v>
      </c>
      <c r="C43" s="19" t="s">
        <v>9</v>
      </c>
      <c r="D43" s="307">
        <f>D42</f>
        <v>20.47</v>
      </c>
      <c r="E43" s="159"/>
      <c r="F43" s="22">
        <f t="shared" si="5"/>
        <v>0</v>
      </c>
    </row>
    <row r="44" spans="1:6" x14ac:dyDescent="0.2">
      <c r="A44" s="19">
        <v>3</v>
      </c>
      <c r="B44" s="45" t="s">
        <v>157</v>
      </c>
      <c r="C44" s="19" t="s">
        <v>9</v>
      </c>
      <c r="D44" s="307">
        <f>D39</f>
        <v>102.358</v>
      </c>
      <c r="E44" s="159"/>
      <c r="F44" s="22">
        <f t="shared" si="5"/>
        <v>0</v>
      </c>
    </row>
    <row r="45" spans="1:6" x14ac:dyDescent="0.2">
      <c r="A45" s="19">
        <v>4</v>
      </c>
      <c r="B45" s="45" t="s">
        <v>198</v>
      </c>
      <c r="C45" s="19" t="s">
        <v>9</v>
      </c>
      <c r="D45" s="307">
        <f>D44</f>
        <v>102.358</v>
      </c>
      <c r="E45" s="159"/>
      <c r="F45" s="22">
        <f t="shared" si="5"/>
        <v>0</v>
      </c>
    </row>
    <row r="46" spans="1:6" x14ac:dyDescent="0.2">
      <c r="A46" s="19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409.43</v>
      </c>
      <c r="E46" s="159"/>
      <c r="F46" s="22">
        <f t="shared" si="5"/>
        <v>0</v>
      </c>
    </row>
    <row r="47" spans="1:6" x14ac:dyDescent="0.2">
      <c r="A47" s="19">
        <v>6</v>
      </c>
      <c r="B47" s="45" t="s">
        <v>115</v>
      </c>
      <c r="C47" s="19" t="s">
        <v>9</v>
      </c>
      <c r="D47" s="307">
        <f>D46</f>
        <v>409.43</v>
      </c>
      <c r="E47" s="159"/>
      <c r="F47" s="22">
        <f t="shared" si="5"/>
        <v>0</v>
      </c>
    </row>
    <row r="48" spans="1:6" x14ac:dyDescent="0.2">
      <c r="A48" s="19">
        <v>7</v>
      </c>
      <c r="B48" s="45" t="s">
        <v>158</v>
      </c>
      <c r="C48" s="19" t="s">
        <v>9</v>
      </c>
      <c r="D48" s="307">
        <f>D46</f>
        <v>409.43</v>
      </c>
      <c r="E48" s="159"/>
      <c r="F48" s="22">
        <f t="shared" si="5"/>
        <v>0</v>
      </c>
    </row>
    <row r="49" spans="1:6" x14ac:dyDescent="0.2">
      <c r="A49" s="19">
        <v>8</v>
      </c>
      <c r="B49" s="45" t="s">
        <v>199</v>
      </c>
      <c r="C49" s="19" t="s">
        <v>9</v>
      </c>
      <c r="D49" s="307">
        <f>D46</f>
        <v>409.43</v>
      </c>
      <c r="E49" s="159"/>
      <c r="F49" s="22">
        <f t="shared" si="5"/>
        <v>0</v>
      </c>
    </row>
    <row r="50" spans="1:6" x14ac:dyDescent="0.2">
      <c r="A50" s="19">
        <v>9</v>
      </c>
      <c r="B50" s="45" t="s">
        <v>21</v>
      </c>
      <c r="C50" s="19" t="s">
        <v>9</v>
      </c>
      <c r="D50" s="317">
        <v>93.2</v>
      </c>
      <c r="E50" s="22"/>
      <c r="F50" s="22">
        <f t="shared" si="5"/>
        <v>0</v>
      </c>
    </row>
    <row r="51" spans="1:6" x14ac:dyDescent="0.2">
      <c r="A51" s="19">
        <v>10</v>
      </c>
      <c r="B51" s="45" t="s">
        <v>16</v>
      </c>
      <c r="C51" s="19" t="s">
        <v>9</v>
      </c>
      <c r="D51" s="317">
        <v>418.58800000000002</v>
      </c>
      <c r="E51" s="22"/>
      <c r="F51" s="22">
        <f t="shared" si="5"/>
        <v>0</v>
      </c>
    </row>
    <row r="52" spans="1:6" x14ac:dyDescent="0.2">
      <c r="A52" s="19">
        <v>11</v>
      </c>
      <c r="B52" s="45" t="s">
        <v>70</v>
      </c>
      <c r="C52" s="19" t="s">
        <v>9</v>
      </c>
      <c r="D52" s="317">
        <v>418.58800000000002</v>
      </c>
      <c r="E52" s="22"/>
      <c r="F52" s="22">
        <f t="shared" si="5"/>
        <v>0</v>
      </c>
    </row>
    <row r="53" spans="1:6" x14ac:dyDescent="0.2">
      <c r="A53" s="19">
        <v>12</v>
      </c>
      <c r="B53" s="45" t="s">
        <v>150</v>
      </c>
      <c r="C53" s="19" t="s">
        <v>9</v>
      </c>
      <c r="D53" s="317">
        <v>2.21</v>
      </c>
      <c r="E53" s="22"/>
      <c r="F53" s="22">
        <f t="shared" si="5"/>
        <v>0</v>
      </c>
    </row>
    <row r="54" spans="1:6" x14ac:dyDescent="0.2">
      <c r="A54" s="19">
        <v>13</v>
      </c>
      <c r="B54" s="19" t="s">
        <v>22</v>
      </c>
      <c r="C54" s="19" t="s">
        <v>7</v>
      </c>
      <c r="D54" s="317">
        <v>3</v>
      </c>
      <c r="E54" s="22"/>
      <c r="F54" s="22">
        <f t="shared" si="5"/>
        <v>0</v>
      </c>
    </row>
    <row r="55" spans="1:6" x14ac:dyDescent="0.2">
      <c r="A55" s="19">
        <v>14</v>
      </c>
      <c r="B55" s="19" t="s">
        <v>23</v>
      </c>
      <c r="C55" s="19" t="s">
        <v>7</v>
      </c>
      <c r="D55" s="317">
        <v>4</v>
      </c>
      <c r="E55" s="22"/>
      <c r="F55" s="22">
        <f t="shared" si="5"/>
        <v>0</v>
      </c>
    </row>
    <row r="56" spans="1:6" x14ac:dyDescent="0.2">
      <c r="A56" s="19">
        <v>15</v>
      </c>
      <c r="B56" s="19" t="s">
        <v>24</v>
      </c>
      <c r="C56" s="19" t="s">
        <v>7</v>
      </c>
      <c r="D56" s="331">
        <v>5</v>
      </c>
      <c r="E56" s="22"/>
      <c r="F56" s="22">
        <f t="shared" si="5"/>
        <v>0</v>
      </c>
    </row>
    <row r="57" spans="1:6" x14ac:dyDescent="0.2">
      <c r="A57" s="19">
        <v>16</v>
      </c>
      <c r="B57" s="19" t="s">
        <v>25</v>
      </c>
      <c r="C57" s="19" t="s">
        <v>9</v>
      </c>
      <c r="D57" s="318">
        <v>1.75</v>
      </c>
      <c r="E57" s="22"/>
      <c r="F57" s="22">
        <f t="shared" si="5"/>
        <v>0</v>
      </c>
    </row>
    <row r="58" spans="1:6" x14ac:dyDescent="0.2">
      <c r="A58" s="19">
        <v>17</v>
      </c>
      <c r="B58" s="19" t="s">
        <v>17</v>
      </c>
      <c r="C58" s="19" t="s">
        <v>9</v>
      </c>
      <c r="D58" s="318">
        <v>1.75</v>
      </c>
      <c r="E58" s="22"/>
      <c r="F58" s="22">
        <f t="shared" si="5"/>
        <v>0</v>
      </c>
    </row>
    <row r="59" spans="1:6" x14ac:dyDescent="0.2">
      <c r="A59" s="19">
        <v>18</v>
      </c>
      <c r="B59" s="19" t="s">
        <v>18</v>
      </c>
      <c r="C59" s="19" t="s">
        <v>7</v>
      </c>
      <c r="D59" s="319">
        <v>5</v>
      </c>
      <c r="E59" s="22"/>
      <c r="F59" s="22">
        <f t="shared" si="5"/>
        <v>0</v>
      </c>
    </row>
    <row r="60" spans="1:6" x14ac:dyDescent="0.2">
      <c r="A60" s="19"/>
      <c r="B60" s="19" t="s">
        <v>43</v>
      </c>
      <c r="C60" s="19"/>
      <c r="D60" s="18"/>
      <c r="E60" s="22"/>
      <c r="F60" s="22">
        <f>ROUND(SUM(F8:F59),2)</f>
        <v>0</v>
      </c>
    </row>
    <row r="61" spans="1:6" x14ac:dyDescent="0.2">
      <c r="A61" s="44" t="s">
        <v>19</v>
      </c>
      <c r="B61" s="44" t="s">
        <v>20</v>
      </c>
      <c r="C61" s="44"/>
      <c r="D61" s="43"/>
      <c r="E61" s="46"/>
      <c r="F61" s="46"/>
    </row>
    <row r="62" spans="1:6" x14ac:dyDescent="0.2">
      <c r="A62" s="19">
        <v>1</v>
      </c>
      <c r="B62" s="19" t="s">
        <v>444</v>
      </c>
      <c r="C62" s="19"/>
      <c r="D62" s="18"/>
      <c r="E62" s="22"/>
      <c r="F62" s="22"/>
    </row>
    <row r="63" spans="1:6" x14ac:dyDescent="0.2">
      <c r="A63" s="19"/>
      <c r="B63" s="19" t="s">
        <v>470</v>
      </c>
      <c r="C63" s="19" t="s">
        <v>5</v>
      </c>
      <c r="D63" s="319"/>
      <c r="E63" s="22"/>
      <c r="F63" s="22">
        <f>ROUND(D63*E63,2)</f>
        <v>0</v>
      </c>
    </row>
    <row r="64" spans="1:6" x14ac:dyDescent="0.2">
      <c r="A64" s="19"/>
      <c r="B64" s="19" t="s">
        <v>456</v>
      </c>
      <c r="C64" s="19" t="s">
        <v>5</v>
      </c>
      <c r="D64" s="319">
        <v>233</v>
      </c>
      <c r="E64" s="22"/>
      <c r="F64" s="22">
        <f>ROUND(D64*E64,2)</f>
        <v>0</v>
      </c>
    </row>
    <row r="65" spans="1:6" x14ac:dyDescent="0.2">
      <c r="A65" s="19"/>
      <c r="B65" s="19" t="s">
        <v>445</v>
      </c>
      <c r="C65" s="19" t="s">
        <v>5</v>
      </c>
      <c r="D65" s="319"/>
      <c r="E65" s="22"/>
      <c r="F65" s="22">
        <f>ROUND(D65*E65,2)</f>
        <v>0</v>
      </c>
    </row>
    <row r="66" spans="1:6" x14ac:dyDescent="0.2">
      <c r="A66" s="11">
        <v>2</v>
      </c>
      <c r="B66" s="19" t="s">
        <v>122</v>
      </c>
      <c r="C66" s="19"/>
      <c r="D66" s="18"/>
      <c r="E66" s="22"/>
      <c r="F66" s="22"/>
    </row>
    <row r="67" spans="1:6" x14ac:dyDescent="0.2">
      <c r="A67" s="19"/>
      <c r="B67" s="19" t="s">
        <v>458</v>
      </c>
      <c r="C67" s="19" t="s">
        <v>7</v>
      </c>
      <c r="D67" s="319"/>
      <c r="E67" s="22"/>
      <c r="F67" s="22">
        <f t="shared" ref="F67:F83" si="6">ROUND(D67*E67,2)</f>
        <v>0</v>
      </c>
    </row>
    <row r="68" spans="1:6" x14ac:dyDescent="0.2">
      <c r="A68" s="19"/>
      <c r="B68" s="19" t="s">
        <v>471</v>
      </c>
      <c r="C68" s="19" t="s">
        <v>7</v>
      </c>
      <c r="D68" s="319">
        <v>2</v>
      </c>
      <c r="E68" s="22"/>
      <c r="F68" s="22">
        <f t="shared" si="6"/>
        <v>0</v>
      </c>
    </row>
    <row r="69" spans="1:6" x14ac:dyDescent="0.2">
      <c r="A69" s="19"/>
      <c r="B69" s="19" t="s">
        <v>472</v>
      </c>
      <c r="C69" s="19" t="s">
        <v>7</v>
      </c>
      <c r="D69" s="319"/>
      <c r="E69" s="22"/>
      <c r="F69" s="22">
        <f t="shared" si="6"/>
        <v>0</v>
      </c>
    </row>
    <row r="70" spans="1:6" x14ac:dyDescent="0.2">
      <c r="A70" s="19"/>
      <c r="B70" s="19" t="s">
        <v>459</v>
      </c>
      <c r="C70" s="19" t="s">
        <v>7</v>
      </c>
      <c r="D70" s="319"/>
      <c r="E70" s="22"/>
      <c r="F70" s="22">
        <f t="shared" si="6"/>
        <v>0</v>
      </c>
    </row>
    <row r="71" spans="1:6" x14ac:dyDescent="0.2">
      <c r="A71" s="19"/>
      <c r="B71" s="19" t="s">
        <v>446</v>
      </c>
      <c r="C71" s="19" t="s">
        <v>7</v>
      </c>
      <c r="D71" s="319"/>
      <c r="E71" s="22"/>
      <c r="F71" s="22">
        <f t="shared" si="6"/>
        <v>0</v>
      </c>
    </row>
    <row r="72" spans="1:6" x14ac:dyDescent="0.2">
      <c r="A72" s="19"/>
      <c r="B72" s="19" t="s">
        <v>480</v>
      </c>
      <c r="C72" s="19" t="s">
        <v>7</v>
      </c>
      <c r="D72" s="319"/>
      <c r="E72" s="22"/>
      <c r="F72" s="22">
        <f t="shared" si="6"/>
        <v>0</v>
      </c>
    </row>
    <row r="73" spans="1:6" x14ac:dyDescent="0.2">
      <c r="A73" s="19"/>
      <c r="B73" s="19" t="s">
        <v>481</v>
      </c>
      <c r="C73" s="19" t="s">
        <v>7</v>
      </c>
      <c r="D73" s="319"/>
      <c r="E73" s="22"/>
      <c r="F73" s="22">
        <f t="shared" si="6"/>
        <v>0</v>
      </c>
    </row>
    <row r="74" spans="1:6" x14ac:dyDescent="0.2">
      <c r="A74" s="19"/>
      <c r="B74" s="19" t="s">
        <v>482</v>
      </c>
      <c r="C74" s="19" t="s">
        <v>7</v>
      </c>
      <c r="D74" s="319"/>
      <c r="E74" s="22"/>
      <c r="F74" s="22">
        <f t="shared" si="6"/>
        <v>0</v>
      </c>
    </row>
    <row r="75" spans="1:6" x14ac:dyDescent="0.2">
      <c r="A75" s="19"/>
      <c r="B75" s="19" t="s">
        <v>483</v>
      </c>
      <c r="C75" s="19" t="s">
        <v>7</v>
      </c>
      <c r="D75" s="319">
        <v>1</v>
      </c>
      <c r="E75" s="22"/>
      <c r="F75" s="22">
        <f t="shared" si="6"/>
        <v>0</v>
      </c>
    </row>
    <row r="76" spans="1:6" x14ac:dyDescent="0.2">
      <c r="A76" s="19"/>
      <c r="B76" s="19" t="s">
        <v>462</v>
      </c>
      <c r="C76" s="19" t="s">
        <v>7</v>
      </c>
      <c r="D76" s="319"/>
      <c r="E76" s="22"/>
      <c r="F76" s="22">
        <f t="shared" si="6"/>
        <v>0</v>
      </c>
    </row>
    <row r="77" spans="1:6" x14ac:dyDescent="0.2">
      <c r="A77" s="19"/>
      <c r="B77" s="19" t="s">
        <v>463</v>
      </c>
      <c r="C77" s="19" t="s">
        <v>7</v>
      </c>
      <c r="D77" s="319"/>
      <c r="E77" s="22"/>
      <c r="F77" s="22">
        <f t="shared" si="6"/>
        <v>0</v>
      </c>
    </row>
    <row r="78" spans="1:6" x14ac:dyDescent="0.2">
      <c r="A78" s="19"/>
      <c r="B78" s="19" t="s">
        <v>448</v>
      </c>
      <c r="C78" s="19" t="s">
        <v>7</v>
      </c>
      <c r="D78" s="319"/>
      <c r="E78" s="22"/>
      <c r="F78" s="22">
        <f t="shared" si="6"/>
        <v>0</v>
      </c>
    </row>
    <row r="79" spans="1:6" x14ac:dyDescent="0.2">
      <c r="A79" s="19"/>
      <c r="B79" s="19" t="s">
        <v>450</v>
      </c>
      <c r="C79" s="19" t="s">
        <v>7</v>
      </c>
      <c r="D79" s="319"/>
      <c r="E79" s="22"/>
      <c r="F79" s="22">
        <f t="shared" si="6"/>
        <v>0</v>
      </c>
    </row>
    <row r="80" spans="1:6" x14ac:dyDescent="0.2">
      <c r="A80" s="19"/>
      <c r="B80" s="19" t="s">
        <v>451</v>
      </c>
      <c r="C80" s="19" t="s">
        <v>7</v>
      </c>
      <c r="D80" s="319"/>
      <c r="E80" s="22"/>
      <c r="F80" s="22">
        <f t="shared" si="6"/>
        <v>0</v>
      </c>
    </row>
    <row r="81" spans="1:6" x14ac:dyDescent="0.2">
      <c r="A81" s="19"/>
      <c r="B81" s="19" t="s">
        <v>464</v>
      </c>
      <c r="C81" s="19" t="s">
        <v>7</v>
      </c>
      <c r="D81" s="319"/>
      <c r="E81" s="22"/>
      <c r="F81" s="22">
        <f t="shared" si="6"/>
        <v>0</v>
      </c>
    </row>
    <row r="82" spans="1:6" x14ac:dyDescent="0.2">
      <c r="A82" s="19"/>
      <c r="B82" s="19" t="s">
        <v>452</v>
      </c>
      <c r="C82" s="19" t="s">
        <v>7</v>
      </c>
      <c r="D82" s="319">
        <v>4</v>
      </c>
      <c r="E82" s="22"/>
      <c r="F82" s="22">
        <f t="shared" si="6"/>
        <v>0</v>
      </c>
    </row>
    <row r="83" spans="1:6" x14ac:dyDescent="0.2">
      <c r="A83" s="19"/>
      <c r="B83" s="19" t="s">
        <v>453</v>
      </c>
      <c r="C83" s="19" t="s">
        <v>7</v>
      </c>
      <c r="D83" s="319"/>
      <c r="E83" s="22"/>
      <c r="F83" s="22">
        <f t="shared" si="6"/>
        <v>0</v>
      </c>
    </row>
    <row r="84" spans="1:6" x14ac:dyDescent="0.2">
      <c r="A84" s="19">
        <v>3</v>
      </c>
      <c r="B84" s="19" t="s">
        <v>26</v>
      </c>
      <c r="C84" s="19"/>
      <c r="D84" s="18"/>
      <c r="E84" s="22"/>
      <c r="F84" s="22"/>
    </row>
    <row r="85" spans="1:6" x14ac:dyDescent="0.2">
      <c r="A85" s="19"/>
      <c r="B85" s="19" t="s">
        <v>107</v>
      </c>
      <c r="C85" s="19" t="s">
        <v>7</v>
      </c>
      <c r="D85" s="319">
        <v>1</v>
      </c>
      <c r="E85" s="22"/>
      <c r="F85" s="22">
        <f t="shared" ref="F85:F101" si="7">ROUND(D85*E85,2)</f>
        <v>0</v>
      </c>
    </row>
    <row r="86" spans="1:6" x14ac:dyDescent="0.2">
      <c r="A86" s="19"/>
      <c r="B86" s="19" t="s">
        <v>49</v>
      </c>
      <c r="C86" s="19" t="s">
        <v>7</v>
      </c>
      <c r="D86" s="319"/>
      <c r="E86" s="22"/>
      <c r="F86" s="22">
        <f t="shared" si="7"/>
        <v>0</v>
      </c>
    </row>
    <row r="87" spans="1:6" x14ac:dyDescent="0.2">
      <c r="A87" s="48">
        <v>4</v>
      </c>
      <c r="B87" s="19" t="s">
        <v>118</v>
      </c>
      <c r="C87" s="19" t="s">
        <v>7</v>
      </c>
      <c r="D87" s="317">
        <v>0</v>
      </c>
      <c r="E87" s="22"/>
      <c r="F87" s="15">
        <f t="shared" si="7"/>
        <v>0</v>
      </c>
    </row>
    <row r="88" spans="1:6" x14ac:dyDescent="0.2">
      <c r="A88" s="48">
        <v>5</v>
      </c>
      <c r="B88" s="19" t="s">
        <v>121</v>
      </c>
      <c r="C88" s="19" t="s">
        <v>7</v>
      </c>
      <c r="D88" s="317">
        <v>9</v>
      </c>
      <c r="E88" s="22"/>
      <c r="F88" s="15">
        <f t="shared" si="7"/>
        <v>0</v>
      </c>
    </row>
    <row r="89" spans="1:6" x14ac:dyDescent="0.2">
      <c r="A89" s="48">
        <v>6</v>
      </c>
      <c r="B89" s="19" t="s">
        <v>119</v>
      </c>
      <c r="C89" s="19" t="s">
        <v>7</v>
      </c>
      <c r="D89" s="317">
        <v>5</v>
      </c>
      <c r="E89" s="22"/>
      <c r="F89" s="15">
        <f t="shared" si="7"/>
        <v>0</v>
      </c>
    </row>
    <row r="90" spans="1:6" x14ac:dyDescent="0.2">
      <c r="A90" s="48">
        <v>7</v>
      </c>
      <c r="B90" s="19" t="s">
        <v>120</v>
      </c>
      <c r="C90" s="19" t="s">
        <v>7</v>
      </c>
      <c r="D90" s="317">
        <v>0</v>
      </c>
      <c r="E90" s="22"/>
      <c r="F90" s="15">
        <f t="shared" si="7"/>
        <v>0</v>
      </c>
    </row>
    <row r="91" spans="1:6" x14ac:dyDescent="0.2">
      <c r="A91" s="48">
        <v>8</v>
      </c>
      <c r="B91" s="19" t="s">
        <v>123</v>
      </c>
      <c r="C91" s="19" t="s">
        <v>7</v>
      </c>
      <c r="D91" s="317">
        <v>0</v>
      </c>
      <c r="E91" s="22"/>
      <c r="F91" s="15">
        <f t="shared" si="7"/>
        <v>0</v>
      </c>
    </row>
    <row r="92" spans="1:6" x14ac:dyDescent="0.2">
      <c r="A92" s="48"/>
      <c r="B92" s="157" t="s">
        <v>60</v>
      </c>
      <c r="C92" s="19" t="s">
        <v>7</v>
      </c>
      <c r="D92" s="319"/>
      <c r="E92" s="22"/>
      <c r="F92" s="15">
        <f t="shared" si="7"/>
        <v>0</v>
      </c>
    </row>
    <row r="93" spans="1:6" x14ac:dyDescent="0.2">
      <c r="A93" s="19">
        <v>4</v>
      </c>
      <c r="B93" s="19" t="s">
        <v>58</v>
      </c>
      <c r="C93" s="19" t="s">
        <v>7</v>
      </c>
      <c r="D93" s="319">
        <v>4</v>
      </c>
      <c r="E93" s="22"/>
      <c r="F93" s="22">
        <f t="shared" si="7"/>
        <v>0</v>
      </c>
    </row>
    <row r="94" spans="1:6" x14ac:dyDescent="0.2">
      <c r="A94" s="19">
        <v>5</v>
      </c>
      <c r="B94" s="19" t="s">
        <v>28</v>
      </c>
      <c r="C94" s="19" t="s">
        <v>7</v>
      </c>
      <c r="D94" s="319"/>
      <c r="E94" s="22"/>
      <c r="F94" s="22">
        <f t="shared" si="7"/>
        <v>0</v>
      </c>
    </row>
    <row r="95" spans="1:6" x14ac:dyDescent="0.2">
      <c r="A95" s="19">
        <v>6</v>
      </c>
      <c r="B95" s="19" t="s">
        <v>29</v>
      </c>
      <c r="C95" s="19" t="s">
        <v>7</v>
      </c>
      <c r="D95" s="319">
        <v>3</v>
      </c>
      <c r="E95" s="22"/>
      <c r="F95" s="22">
        <f t="shared" si="7"/>
        <v>0</v>
      </c>
    </row>
    <row r="96" spans="1:6" x14ac:dyDescent="0.2">
      <c r="A96" s="19">
        <v>7</v>
      </c>
      <c r="B96" s="19" t="s">
        <v>33</v>
      </c>
      <c r="C96" s="19" t="s">
        <v>7</v>
      </c>
      <c r="D96" s="317">
        <v>4</v>
      </c>
      <c r="E96" s="22"/>
      <c r="F96" s="22">
        <f t="shared" si="7"/>
        <v>0</v>
      </c>
    </row>
    <row r="97" spans="1:6" x14ac:dyDescent="0.2">
      <c r="A97" s="19">
        <v>8</v>
      </c>
      <c r="B97" s="19" t="s">
        <v>34</v>
      </c>
      <c r="C97" s="19" t="s">
        <v>7</v>
      </c>
      <c r="D97" s="317">
        <v>3</v>
      </c>
      <c r="E97" s="22"/>
      <c r="F97" s="22">
        <f t="shared" si="7"/>
        <v>0</v>
      </c>
    </row>
    <row r="98" spans="1:6" x14ac:dyDescent="0.2">
      <c r="A98" s="19">
        <v>9</v>
      </c>
      <c r="B98" s="19" t="s">
        <v>30</v>
      </c>
      <c r="C98" s="19" t="s">
        <v>5</v>
      </c>
      <c r="D98" s="334">
        <v>293</v>
      </c>
      <c r="E98" s="22"/>
      <c r="F98" s="22">
        <f t="shared" si="7"/>
        <v>0</v>
      </c>
    </row>
    <row r="99" spans="1:6" x14ac:dyDescent="0.2">
      <c r="A99" s="19">
        <v>10</v>
      </c>
      <c r="B99" s="19" t="s">
        <v>31</v>
      </c>
      <c r="C99" s="19" t="s">
        <v>5</v>
      </c>
      <c r="D99" s="317">
        <v>293</v>
      </c>
      <c r="E99" s="22"/>
      <c r="F99" s="22">
        <f t="shared" si="7"/>
        <v>0</v>
      </c>
    </row>
    <row r="100" spans="1:6" x14ac:dyDescent="0.2">
      <c r="A100" s="19">
        <v>11</v>
      </c>
      <c r="B100" s="19" t="s">
        <v>32</v>
      </c>
      <c r="C100" s="19" t="s">
        <v>5</v>
      </c>
      <c r="D100" s="317">
        <v>293</v>
      </c>
      <c r="E100" s="22"/>
      <c r="F100" s="22">
        <f t="shared" si="7"/>
        <v>0</v>
      </c>
    </row>
    <row r="101" spans="1:6" x14ac:dyDescent="0.2">
      <c r="A101" s="19">
        <v>12</v>
      </c>
      <c r="B101" s="19" t="s">
        <v>39</v>
      </c>
      <c r="C101" s="19" t="s">
        <v>5</v>
      </c>
      <c r="D101" s="317">
        <v>293</v>
      </c>
      <c r="E101" s="22"/>
      <c r="F101" s="22">
        <f t="shared" si="7"/>
        <v>0</v>
      </c>
    </row>
    <row r="102" spans="1:6" x14ac:dyDescent="0.2">
      <c r="A102" s="47"/>
      <c r="B102" s="19" t="s">
        <v>42</v>
      </c>
      <c r="C102" s="19"/>
      <c r="D102" s="18"/>
      <c r="E102" s="22"/>
      <c r="F102" s="22">
        <f>ROUND(SUM(F63:F101),2)</f>
        <v>0</v>
      </c>
    </row>
    <row r="103" spans="1:6" x14ac:dyDescent="0.2">
      <c r="A103" s="19"/>
      <c r="B103" s="19"/>
      <c r="C103" s="19"/>
      <c r="D103" s="18"/>
      <c r="E103" s="22"/>
      <c r="F103" s="22"/>
    </row>
    <row r="104" spans="1:6" x14ac:dyDescent="0.2">
      <c r="A104" s="44" t="s">
        <v>8</v>
      </c>
      <c r="B104" s="44" t="s">
        <v>484</v>
      </c>
      <c r="C104" s="19"/>
      <c r="D104" s="18"/>
      <c r="E104" s="22"/>
      <c r="F104" s="22"/>
    </row>
    <row r="105" spans="1:6" x14ac:dyDescent="0.2">
      <c r="A105" s="19">
        <v>1</v>
      </c>
      <c r="B105" s="19" t="s">
        <v>40</v>
      </c>
      <c r="C105" s="19"/>
      <c r="D105" s="18"/>
      <c r="E105" s="22"/>
      <c r="F105" s="22"/>
    </row>
    <row r="106" spans="1:6" x14ac:dyDescent="0.2">
      <c r="A106" s="19"/>
      <c r="B106" s="19" t="s">
        <v>108</v>
      </c>
      <c r="C106" s="19" t="s">
        <v>7</v>
      </c>
      <c r="D106" s="319"/>
      <c r="E106" s="22"/>
      <c r="F106" s="22">
        <f t="shared" ref="F106:F124" si="8">ROUND(D106*E106,2)</f>
        <v>0</v>
      </c>
    </row>
    <row r="107" spans="1:6" x14ac:dyDescent="0.2">
      <c r="A107" s="19"/>
      <c r="B107" s="19" t="s">
        <v>61</v>
      </c>
      <c r="C107" s="19" t="s">
        <v>7</v>
      </c>
      <c r="D107" s="319"/>
      <c r="E107" s="22"/>
      <c r="F107" s="22">
        <f t="shared" si="8"/>
        <v>0</v>
      </c>
    </row>
    <row r="108" spans="1:6" x14ac:dyDescent="0.2">
      <c r="A108" s="19"/>
      <c r="B108" s="19" t="s">
        <v>59</v>
      </c>
      <c r="C108" s="19" t="s">
        <v>7</v>
      </c>
      <c r="D108" s="319"/>
      <c r="E108" s="22"/>
      <c r="F108" s="22">
        <f t="shared" si="8"/>
        <v>0</v>
      </c>
    </row>
    <row r="109" spans="1:6" x14ac:dyDescent="0.2">
      <c r="A109" s="19"/>
      <c r="B109" s="19" t="s">
        <v>109</v>
      </c>
      <c r="C109" s="19" t="s">
        <v>7</v>
      </c>
      <c r="D109" s="319">
        <v>2</v>
      </c>
      <c r="E109" s="22"/>
      <c r="F109" s="22">
        <f t="shared" si="8"/>
        <v>0</v>
      </c>
    </row>
    <row r="110" spans="1:6" x14ac:dyDescent="0.2">
      <c r="A110" s="19"/>
      <c r="B110" s="19" t="s">
        <v>35</v>
      </c>
      <c r="C110" s="19" t="s">
        <v>7</v>
      </c>
      <c r="D110" s="319">
        <v>9</v>
      </c>
      <c r="E110" s="22"/>
      <c r="F110" s="22">
        <f t="shared" si="8"/>
        <v>0</v>
      </c>
    </row>
    <row r="111" spans="1:6" x14ac:dyDescent="0.2">
      <c r="A111" s="19"/>
      <c r="B111" s="19" t="s">
        <v>62</v>
      </c>
      <c r="C111" s="19" t="s">
        <v>7</v>
      </c>
      <c r="D111" s="319"/>
      <c r="E111" s="22"/>
      <c r="F111" s="22">
        <f t="shared" si="8"/>
        <v>0</v>
      </c>
    </row>
    <row r="112" spans="1:6" x14ac:dyDescent="0.2">
      <c r="A112" s="19"/>
      <c r="B112" s="19" t="s">
        <v>51</v>
      </c>
      <c r="C112" s="19" t="s">
        <v>7</v>
      </c>
      <c r="D112" s="319"/>
      <c r="E112" s="22"/>
      <c r="F112" s="22">
        <f t="shared" si="8"/>
        <v>0</v>
      </c>
    </row>
    <row r="113" spans="1:6" x14ac:dyDescent="0.2">
      <c r="A113" s="19"/>
      <c r="B113" s="19" t="s">
        <v>36</v>
      </c>
      <c r="C113" s="19" t="s">
        <v>7</v>
      </c>
      <c r="D113" s="319"/>
      <c r="E113" s="22"/>
      <c r="F113" s="22">
        <f t="shared" si="8"/>
        <v>0</v>
      </c>
    </row>
    <row r="114" spans="1:6" x14ac:dyDescent="0.2">
      <c r="A114" s="19">
        <v>2</v>
      </c>
      <c r="B114" s="19" t="s">
        <v>63</v>
      </c>
      <c r="C114" s="19" t="s">
        <v>5</v>
      </c>
      <c r="D114" s="335">
        <v>0</v>
      </c>
      <c r="E114" s="22"/>
      <c r="F114" s="22">
        <f t="shared" si="8"/>
        <v>0</v>
      </c>
    </row>
    <row r="115" spans="1:6" x14ac:dyDescent="0.2">
      <c r="A115" s="19">
        <v>3</v>
      </c>
      <c r="B115" s="19" t="s">
        <v>53</v>
      </c>
      <c r="C115" s="19" t="s">
        <v>5</v>
      </c>
      <c r="D115" s="335">
        <v>14</v>
      </c>
      <c r="E115" s="22"/>
      <c r="F115" s="22">
        <f t="shared" si="8"/>
        <v>0</v>
      </c>
    </row>
    <row r="116" spans="1:6" x14ac:dyDescent="0.2">
      <c r="A116" s="19">
        <v>4</v>
      </c>
      <c r="B116" s="19" t="s">
        <v>45</v>
      </c>
      <c r="C116" s="19" t="s">
        <v>5</v>
      </c>
      <c r="D116" s="335">
        <v>46</v>
      </c>
      <c r="E116" s="22"/>
      <c r="F116" s="22">
        <f t="shared" si="8"/>
        <v>0</v>
      </c>
    </row>
    <row r="117" spans="1:6" x14ac:dyDescent="0.2">
      <c r="A117" s="19">
        <v>5</v>
      </c>
      <c r="B117" s="19" t="s">
        <v>64</v>
      </c>
      <c r="C117" s="19" t="s">
        <v>7</v>
      </c>
      <c r="D117" s="317">
        <v>0</v>
      </c>
      <c r="E117" s="22"/>
      <c r="F117" s="22">
        <f t="shared" si="8"/>
        <v>0</v>
      </c>
    </row>
    <row r="118" spans="1:6" x14ac:dyDescent="0.2">
      <c r="A118" s="19">
        <v>6</v>
      </c>
      <c r="B118" s="19" t="s">
        <v>55</v>
      </c>
      <c r="C118" s="19" t="s">
        <v>7</v>
      </c>
      <c r="D118" s="317">
        <v>4</v>
      </c>
      <c r="E118" s="22"/>
      <c r="F118" s="22">
        <f t="shared" si="8"/>
        <v>0</v>
      </c>
    </row>
    <row r="119" spans="1:6" x14ac:dyDescent="0.2">
      <c r="A119" s="19">
        <v>7</v>
      </c>
      <c r="B119" s="19" t="s">
        <v>37</v>
      </c>
      <c r="C119" s="19" t="s">
        <v>7</v>
      </c>
      <c r="D119" s="317">
        <v>18</v>
      </c>
      <c r="E119" s="22"/>
      <c r="F119" s="22">
        <f t="shared" si="8"/>
        <v>0</v>
      </c>
    </row>
    <row r="120" spans="1:6" x14ac:dyDescent="0.2">
      <c r="A120" s="19">
        <v>8</v>
      </c>
      <c r="B120" s="19" t="s">
        <v>485</v>
      </c>
      <c r="C120" s="19" t="s">
        <v>7</v>
      </c>
      <c r="D120" s="317">
        <v>0</v>
      </c>
      <c r="E120" s="22"/>
      <c r="F120" s="22">
        <f t="shared" si="8"/>
        <v>0</v>
      </c>
    </row>
    <row r="121" spans="1:6" x14ac:dyDescent="0.2">
      <c r="A121" s="19">
        <v>9</v>
      </c>
      <c r="B121" s="19" t="s">
        <v>467</v>
      </c>
      <c r="C121" s="19" t="s">
        <v>7</v>
      </c>
      <c r="D121" s="317">
        <v>2</v>
      </c>
      <c r="E121" s="22"/>
      <c r="F121" s="22">
        <f t="shared" si="8"/>
        <v>0</v>
      </c>
    </row>
    <row r="122" spans="1:6" x14ac:dyDescent="0.2">
      <c r="A122" s="19">
        <v>10</v>
      </c>
      <c r="B122" s="19" t="s">
        <v>469</v>
      </c>
      <c r="C122" s="19" t="s">
        <v>7</v>
      </c>
      <c r="D122" s="317">
        <v>9</v>
      </c>
      <c r="E122" s="22"/>
      <c r="F122" s="22">
        <f t="shared" si="8"/>
        <v>0</v>
      </c>
    </row>
    <row r="123" spans="1:6" x14ac:dyDescent="0.2">
      <c r="A123" s="19">
        <v>11</v>
      </c>
      <c r="B123" s="19" t="s">
        <v>10</v>
      </c>
      <c r="C123" s="19" t="s">
        <v>9</v>
      </c>
      <c r="D123" s="318">
        <v>0.55000000000000004</v>
      </c>
      <c r="E123" s="22"/>
      <c r="F123" s="22">
        <f t="shared" si="8"/>
        <v>0</v>
      </c>
    </row>
    <row r="124" spans="1:6" x14ac:dyDescent="0.2">
      <c r="A124" s="19">
        <v>12</v>
      </c>
      <c r="B124" s="19" t="s">
        <v>11</v>
      </c>
      <c r="C124" s="19" t="s">
        <v>7</v>
      </c>
      <c r="D124" s="317">
        <v>11</v>
      </c>
      <c r="E124" s="22"/>
      <c r="F124" s="22">
        <f t="shared" si="8"/>
        <v>0</v>
      </c>
    </row>
    <row r="125" spans="1:6" ht="13.5" thickBot="1" x14ac:dyDescent="0.25">
      <c r="A125" s="19"/>
      <c r="B125" s="19" t="s">
        <v>41</v>
      </c>
      <c r="C125" s="19"/>
      <c r="D125" s="19"/>
      <c r="E125" s="22"/>
      <c r="F125" s="22">
        <f>ROUND(SUM(F106:F124),2)</f>
        <v>0</v>
      </c>
    </row>
    <row r="126" spans="1:6" ht="13.5" thickBot="1" x14ac:dyDescent="0.25">
      <c r="A126" s="3"/>
      <c r="B126" s="142" t="s">
        <v>111</v>
      </c>
      <c r="C126" s="121"/>
      <c r="D126" s="121"/>
      <c r="E126" s="122"/>
      <c r="F126" s="73"/>
    </row>
    <row r="127" spans="1:6" x14ac:dyDescent="0.2">
      <c r="A127" s="9"/>
      <c r="B127" s="9"/>
      <c r="C127" s="9"/>
      <c r="D127" s="9"/>
      <c r="E127" s="42"/>
      <c r="F127" s="42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view="pageBreakPreview" topLeftCell="A106" zoomScale="93" zoomScaleNormal="100" zoomScaleSheetLayoutView="93" workbookViewId="0">
      <selection activeCell="D121" sqref="D7:D121"/>
    </sheetView>
  </sheetViews>
  <sheetFormatPr defaultColWidth="8.85546875" defaultRowHeight="12.75" customHeight="1" x14ac:dyDescent="0.2"/>
  <cols>
    <col min="1" max="1" width="5.28515625" customWidth="1"/>
    <col min="2" max="2" width="51.7109375" style="123" customWidth="1"/>
    <col min="3" max="3" width="5.5703125" style="123" customWidth="1"/>
    <col min="4" max="4" width="7" style="123" bestFit="1" customWidth="1"/>
    <col min="5" max="5" width="6.140625" style="123" bestFit="1" customWidth="1"/>
    <col min="6" max="6" width="8.7109375" bestFit="1" customWidth="1"/>
  </cols>
  <sheetData>
    <row r="1" spans="1:6" ht="20.25" x14ac:dyDescent="0.2">
      <c r="A1" s="7" t="s">
        <v>200</v>
      </c>
      <c r="B1" s="294" t="s">
        <v>569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406</v>
      </c>
    </row>
    <row r="4" spans="1:6" x14ac:dyDescent="0.2">
      <c r="A4" s="7"/>
      <c r="B4" s="9"/>
      <c r="C4" s="27"/>
      <c r="D4" s="186" t="s">
        <v>163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584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320"/>
      <c r="E7" s="125"/>
      <c r="F7" s="17"/>
    </row>
    <row r="8" spans="1:6" x14ac:dyDescent="0.2">
      <c r="A8" s="13"/>
      <c r="B8" s="131" t="s">
        <v>153</v>
      </c>
      <c r="C8" s="14"/>
      <c r="D8" s="18"/>
      <c r="E8" s="54"/>
      <c r="F8" s="25"/>
    </row>
    <row r="9" spans="1:6" x14ac:dyDescent="0.2">
      <c r="A9" s="60">
        <v>1</v>
      </c>
      <c r="B9" s="74" t="s">
        <v>131</v>
      </c>
      <c r="C9" s="59" t="s">
        <v>132</v>
      </c>
      <c r="D9" s="164">
        <v>408</v>
      </c>
      <c r="E9" s="22"/>
      <c r="F9" s="15">
        <f t="shared" ref="F9:F20" si="0">ROUND(D9*E9,2)</f>
        <v>0</v>
      </c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64">
        <v>204</v>
      </c>
      <c r="E10" s="22"/>
      <c r="F10" s="15">
        <f t="shared" si="0"/>
        <v>0</v>
      </c>
    </row>
    <row r="11" spans="1:6" ht="25.5" x14ac:dyDescent="0.2">
      <c r="A11" s="60">
        <f t="shared" ref="A11:A20" si="1">A10+1</f>
        <v>3</v>
      </c>
      <c r="B11" s="74" t="s">
        <v>443</v>
      </c>
      <c r="C11" s="59" t="s">
        <v>135</v>
      </c>
      <c r="D11" s="163">
        <v>87.3</v>
      </c>
      <c r="E11" s="22"/>
      <c r="F11" s="15">
        <f t="shared" si="0"/>
        <v>0</v>
      </c>
    </row>
    <row r="12" spans="1:6" x14ac:dyDescent="0.2">
      <c r="A12" s="60">
        <f t="shared" si="1"/>
        <v>4</v>
      </c>
      <c r="B12" s="74" t="s">
        <v>136</v>
      </c>
      <c r="C12" s="59" t="s">
        <v>137</v>
      </c>
      <c r="D12" s="163">
        <v>107.7</v>
      </c>
      <c r="E12" s="22"/>
      <c r="F12" s="15">
        <f t="shared" si="0"/>
        <v>0</v>
      </c>
    </row>
    <row r="13" spans="1:6" x14ac:dyDescent="0.2">
      <c r="A13" s="60">
        <f t="shared" si="1"/>
        <v>5</v>
      </c>
      <c r="B13" s="74" t="s">
        <v>138</v>
      </c>
      <c r="C13" s="59" t="s">
        <v>137</v>
      </c>
      <c r="D13" s="163">
        <v>107.7</v>
      </c>
      <c r="E13" s="22"/>
      <c r="F13" s="15">
        <f t="shared" si="0"/>
        <v>0</v>
      </c>
    </row>
    <row r="14" spans="1:6" ht="25.5" x14ac:dyDescent="0.2">
      <c r="A14" s="60">
        <f t="shared" si="1"/>
        <v>6</v>
      </c>
      <c r="B14" s="74" t="s">
        <v>442</v>
      </c>
      <c r="C14" s="59" t="s">
        <v>137</v>
      </c>
      <c r="D14" s="163">
        <v>87.3</v>
      </c>
      <c r="E14" s="22"/>
      <c r="F14" s="15">
        <f t="shared" si="0"/>
        <v>0</v>
      </c>
    </row>
    <row r="15" spans="1:6" ht="25.5" x14ac:dyDescent="0.2">
      <c r="A15" s="60">
        <f t="shared" si="1"/>
        <v>7</v>
      </c>
      <c r="B15" s="74" t="s">
        <v>142</v>
      </c>
      <c r="C15" s="59" t="s">
        <v>139</v>
      </c>
      <c r="D15" s="163">
        <v>19.584</v>
      </c>
      <c r="E15" s="22"/>
      <c r="F15" s="15">
        <f t="shared" si="0"/>
        <v>0</v>
      </c>
    </row>
    <row r="16" spans="1:6" ht="25.5" x14ac:dyDescent="0.2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 x14ac:dyDescent="0.2">
      <c r="A17" s="60">
        <f t="shared" si="1"/>
        <v>9</v>
      </c>
      <c r="B17" s="74" t="s">
        <v>144</v>
      </c>
      <c r="C17" s="59" t="s">
        <v>139</v>
      </c>
      <c r="D17" s="163">
        <v>29.375999999999998</v>
      </c>
      <c r="E17" s="22"/>
      <c r="F17" s="15">
        <f t="shared" si="0"/>
        <v>0</v>
      </c>
    </row>
    <row r="18" spans="1:6" ht="25.5" x14ac:dyDescent="0.2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 x14ac:dyDescent="0.2">
      <c r="A19" s="60">
        <f t="shared" si="1"/>
        <v>11</v>
      </c>
      <c r="B19" s="74" t="s">
        <v>155</v>
      </c>
      <c r="C19" s="59" t="s">
        <v>140</v>
      </c>
      <c r="D19" s="163">
        <v>204</v>
      </c>
      <c r="E19" s="22"/>
      <c r="F19" s="15">
        <f t="shared" si="0"/>
        <v>0</v>
      </c>
    </row>
    <row r="20" spans="1:6" x14ac:dyDescent="0.2">
      <c r="A20" s="60">
        <f t="shared" si="1"/>
        <v>12</v>
      </c>
      <c r="B20" s="74" t="s">
        <v>141</v>
      </c>
      <c r="C20" s="59" t="s">
        <v>132</v>
      </c>
      <c r="D20" s="163">
        <v>408</v>
      </c>
      <c r="E20" s="22"/>
      <c r="F20" s="15">
        <f t="shared" si="0"/>
        <v>0</v>
      </c>
    </row>
    <row r="21" spans="1:6" x14ac:dyDescent="0.2">
      <c r="A21" s="60"/>
      <c r="B21" s="74"/>
      <c r="C21" s="59"/>
      <c r="D21" s="76"/>
      <c r="E21" s="52"/>
      <c r="F21" s="17"/>
    </row>
    <row r="22" spans="1:6" x14ac:dyDescent="0.2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 x14ac:dyDescent="0.2">
      <c r="A23" s="60">
        <f t="shared" si="2"/>
        <v>2</v>
      </c>
      <c r="B23" s="74" t="s">
        <v>147</v>
      </c>
      <c r="C23" s="59" t="s">
        <v>140</v>
      </c>
      <c r="D23" s="163">
        <v>0</v>
      </c>
      <c r="E23" s="22"/>
      <c r="F23" s="15">
        <f>ROUND(D23*E23,2)</f>
        <v>0</v>
      </c>
    </row>
    <row r="24" spans="1:6" x14ac:dyDescent="0.2">
      <c r="A24" s="60"/>
      <c r="B24" s="74"/>
      <c r="C24" s="59"/>
      <c r="D24" s="76"/>
      <c r="E24" s="52"/>
      <c r="F24" s="17"/>
    </row>
    <row r="25" spans="1:6" x14ac:dyDescent="0.2">
      <c r="A25" s="63">
        <f t="shared" ref="A25:A30" si="3">A24+1</f>
        <v>1</v>
      </c>
      <c r="B25" s="69" t="s">
        <v>148</v>
      </c>
      <c r="C25" s="65" t="s">
        <v>132</v>
      </c>
      <c r="D25" s="166">
        <v>5</v>
      </c>
      <c r="E25" s="22"/>
      <c r="F25" s="15">
        <f t="shared" ref="F25:F30" si="4">ROUND(D25*E25,2)</f>
        <v>0</v>
      </c>
    </row>
    <row r="26" spans="1:6" x14ac:dyDescent="0.2">
      <c r="A26" s="63">
        <f t="shared" si="3"/>
        <v>2</v>
      </c>
      <c r="B26" s="69" t="s">
        <v>149</v>
      </c>
      <c r="C26" s="65" t="s">
        <v>140</v>
      </c>
      <c r="D26" s="166">
        <v>6</v>
      </c>
      <c r="E26" s="22"/>
      <c r="F26" s="15">
        <f t="shared" si="4"/>
        <v>0</v>
      </c>
    </row>
    <row r="27" spans="1:6" x14ac:dyDescent="0.2">
      <c r="A27" s="63">
        <f t="shared" si="3"/>
        <v>3</v>
      </c>
      <c r="B27" s="74" t="s">
        <v>136</v>
      </c>
      <c r="C27" s="59" t="s">
        <v>137</v>
      </c>
      <c r="D27" s="163">
        <v>1.05</v>
      </c>
      <c r="E27" s="22"/>
      <c r="F27" s="15">
        <f t="shared" si="4"/>
        <v>0</v>
      </c>
    </row>
    <row r="28" spans="1:6" x14ac:dyDescent="0.2">
      <c r="A28" s="63">
        <f t="shared" si="3"/>
        <v>4</v>
      </c>
      <c r="B28" s="74" t="s">
        <v>138</v>
      </c>
      <c r="C28" s="59" t="s">
        <v>137</v>
      </c>
      <c r="D28" s="163">
        <v>1.05</v>
      </c>
      <c r="E28" s="22"/>
      <c r="F28" s="15">
        <f t="shared" si="4"/>
        <v>0</v>
      </c>
    </row>
    <row r="29" spans="1:6" ht="25.5" x14ac:dyDescent="0.2">
      <c r="A29" s="63">
        <f t="shared" si="3"/>
        <v>5</v>
      </c>
      <c r="B29" s="69" t="s">
        <v>151</v>
      </c>
      <c r="C29" s="65" t="s">
        <v>132</v>
      </c>
      <c r="D29" s="166">
        <v>5</v>
      </c>
      <c r="E29" s="22"/>
      <c r="F29" s="15">
        <f t="shared" si="4"/>
        <v>0</v>
      </c>
    </row>
    <row r="30" spans="1:6" ht="25.5" x14ac:dyDescent="0.2">
      <c r="A30" s="63">
        <f t="shared" si="3"/>
        <v>6</v>
      </c>
      <c r="B30" s="69" t="s">
        <v>152</v>
      </c>
      <c r="C30" s="65" t="s">
        <v>140</v>
      </c>
      <c r="D30" s="166">
        <v>6</v>
      </c>
      <c r="E30" s="22"/>
      <c r="F30" s="15">
        <f t="shared" si="4"/>
        <v>0</v>
      </c>
    </row>
    <row r="31" spans="1:6" x14ac:dyDescent="0.2">
      <c r="A31" s="63"/>
      <c r="B31" s="69" t="s">
        <v>537</v>
      </c>
      <c r="C31" s="65"/>
      <c r="D31" s="66"/>
      <c r="E31" s="53"/>
      <c r="F31" s="17"/>
    </row>
    <row r="32" spans="1:6" x14ac:dyDescent="0.2">
      <c r="A32" s="63"/>
      <c r="B32" s="69" t="s">
        <v>538</v>
      </c>
      <c r="C32" s="65"/>
      <c r="D32" s="66"/>
      <c r="E32" s="50"/>
      <c r="F32" s="17"/>
    </row>
    <row r="33" spans="1:6" x14ac:dyDescent="0.2">
      <c r="A33" s="60"/>
      <c r="B33" s="131" t="s">
        <v>154</v>
      </c>
      <c r="C33" s="59"/>
      <c r="D33" s="76"/>
      <c r="E33" s="50"/>
      <c r="F33" s="17"/>
    </row>
    <row r="34" spans="1:6" x14ac:dyDescent="0.2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 x14ac:dyDescent="0.2">
      <c r="A35" s="14"/>
      <c r="B35" s="132" t="s">
        <v>194</v>
      </c>
      <c r="C35" s="144" t="s">
        <v>9</v>
      </c>
      <c r="D35" s="333">
        <v>366.66</v>
      </c>
      <c r="E35" s="50"/>
      <c r="F35" s="17"/>
    </row>
    <row r="36" spans="1:6" x14ac:dyDescent="0.2">
      <c r="A36" s="14"/>
      <c r="B36" s="45" t="s">
        <v>12</v>
      </c>
      <c r="C36" s="19" t="s">
        <v>9</v>
      </c>
      <c r="D36" s="317">
        <v>36.89</v>
      </c>
      <c r="E36" s="50"/>
      <c r="F36" s="17"/>
    </row>
    <row r="37" spans="1:6" x14ac:dyDescent="0.2">
      <c r="A37" s="14"/>
      <c r="B37" s="45" t="s">
        <v>13</v>
      </c>
      <c r="C37" s="19" t="s">
        <v>9</v>
      </c>
      <c r="D37" s="333">
        <v>5.4</v>
      </c>
      <c r="E37" s="125"/>
      <c r="F37" s="17"/>
    </row>
    <row r="38" spans="1:6" x14ac:dyDescent="0.2">
      <c r="A38" s="14"/>
      <c r="B38" s="45" t="s">
        <v>560</v>
      </c>
      <c r="C38" s="19" t="s">
        <v>9</v>
      </c>
      <c r="D38" s="316">
        <f>SUM(D35:D37)</f>
        <v>408.95</v>
      </c>
      <c r="E38" s="125"/>
      <c r="F38" s="17"/>
    </row>
    <row r="39" spans="1:6" x14ac:dyDescent="0.2">
      <c r="A39" s="14"/>
      <c r="B39" s="45" t="s">
        <v>14</v>
      </c>
      <c r="C39" s="19" t="s">
        <v>9</v>
      </c>
      <c r="D39" s="307">
        <f>D38-D40</f>
        <v>81.789999999999964</v>
      </c>
      <c r="E39" s="125"/>
      <c r="F39" s="17"/>
    </row>
    <row r="40" spans="1:6" x14ac:dyDescent="0.2">
      <c r="A40" s="14"/>
      <c r="B40" s="45" t="s">
        <v>15</v>
      </c>
      <c r="C40" s="19" t="s">
        <v>9</v>
      </c>
      <c r="D40" s="308">
        <f>ROUND(D38*80%,2)</f>
        <v>327.16000000000003</v>
      </c>
      <c r="E40" s="126"/>
      <c r="F40" s="25"/>
    </row>
    <row r="41" spans="1:6" x14ac:dyDescent="0.2">
      <c r="A41" s="14">
        <v>1</v>
      </c>
      <c r="B41" s="45" t="s">
        <v>110</v>
      </c>
      <c r="C41" s="19" t="s">
        <v>9</v>
      </c>
      <c r="D41" s="307">
        <f>D39-D42</f>
        <v>65.429999999999964</v>
      </c>
      <c r="E41" s="159"/>
      <c r="F41" s="15">
        <f t="shared" ref="F41:F59" si="5">ROUND(D41*E41,2)</f>
        <v>0</v>
      </c>
    </row>
    <row r="42" spans="1:6" x14ac:dyDescent="0.2">
      <c r="A42" s="14">
        <v>2</v>
      </c>
      <c r="B42" s="45" t="s">
        <v>98</v>
      </c>
      <c r="C42" s="19" t="s">
        <v>9</v>
      </c>
      <c r="D42" s="308">
        <f>ROUND(D39*20%,2)</f>
        <v>16.36</v>
      </c>
      <c r="E42" s="159"/>
      <c r="F42" s="15">
        <f t="shared" si="5"/>
        <v>0</v>
      </c>
    </row>
    <row r="43" spans="1:6" x14ac:dyDescent="0.2">
      <c r="A43" s="14">
        <v>3</v>
      </c>
      <c r="B43" s="45" t="s">
        <v>197</v>
      </c>
      <c r="C43" s="19" t="s">
        <v>9</v>
      </c>
      <c r="D43" s="307">
        <f>D42</f>
        <v>16.36</v>
      </c>
      <c r="E43" s="159"/>
      <c r="F43" s="15">
        <f t="shared" si="5"/>
        <v>0</v>
      </c>
    </row>
    <row r="44" spans="1:6" x14ac:dyDescent="0.2">
      <c r="A44" s="14">
        <v>3</v>
      </c>
      <c r="B44" s="45" t="s">
        <v>157</v>
      </c>
      <c r="C44" s="19" t="s">
        <v>9</v>
      </c>
      <c r="D44" s="307">
        <f>D39</f>
        <v>81.789999999999964</v>
      </c>
      <c r="E44" s="159"/>
      <c r="F44" s="15">
        <f t="shared" si="5"/>
        <v>0</v>
      </c>
    </row>
    <row r="45" spans="1:6" x14ac:dyDescent="0.2">
      <c r="A45" s="14">
        <v>4</v>
      </c>
      <c r="B45" s="45" t="s">
        <v>198</v>
      </c>
      <c r="C45" s="19" t="s">
        <v>9</v>
      </c>
      <c r="D45" s="307">
        <f>D44</f>
        <v>81.789999999999964</v>
      </c>
      <c r="E45" s="159"/>
      <c r="F45" s="15">
        <f t="shared" si="5"/>
        <v>0</v>
      </c>
    </row>
    <row r="46" spans="1:6" x14ac:dyDescent="0.2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327.16000000000003</v>
      </c>
      <c r="E46" s="159"/>
      <c r="F46" s="15">
        <f t="shared" si="5"/>
        <v>0</v>
      </c>
    </row>
    <row r="47" spans="1:6" x14ac:dyDescent="0.2">
      <c r="A47" s="14">
        <v>6</v>
      </c>
      <c r="B47" s="45" t="s">
        <v>115</v>
      </c>
      <c r="C47" s="19" t="s">
        <v>9</v>
      </c>
      <c r="D47" s="307">
        <f>D46</f>
        <v>327.16000000000003</v>
      </c>
      <c r="E47" s="159"/>
      <c r="F47" s="15">
        <f t="shared" si="5"/>
        <v>0</v>
      </c>
    </row>
    <row r="48" spans="1:6" x14ac:dyDescent="0.2">
      <c r="A48" s="14">
        <v>7</v>
      </c>
      <c r="B48" s="45" t="s">
        <v>158</v>
      </c>
      <c r="C48" s="19" t="s">
        <v>9</v>
      </c>
      <c r="D48" s="307">
        <f>D46</f>
        <v>327.16000000000003</v>
      </c>
      <c r="E48" s="159"/>
      <c r="F48" s="15">
        <f t="shared" si="5"/>
        <v>0</v>
      </c>
    </row>
    <row r="49" spans="1:6" ht="25.5" x14ac:dyDescent="0.2">
      <c r="A49" s="14">
        <v>8</v>
      </c>
      <c r="B49" s="45" t="s">
        <v>199</v>
      </c>
      <c r="C49" s="19" t="s">
        <v>9</v>
      </c>
      <c r="D49" s="307">
        <f>D46</f>
        <v>327.16000000000003</v>
      </c>
      <c r="E49" s="159"/>
      <c r="F49" s="15">
        <f t="shared" si="5"/>
        <v>0</v>
      </c>
    </row>
    <row r="50" spans="1:6" ht="25.5" x14ac:dyDescent="0.2">
      <c r="A50" s="14">
        <v>9</v>
      </c>
      <c r="B50" s="45" t="s">
        <v>21</v>
      </c>
      <c r="C50" s="19" t="s">
        <v>9</v>
      </c>
      <c r="D50" s="317">
        <v>77.600000000000009</v>
      </c>
      <c r="E50" s="22"/>
      <c r="F50" s="15">
        <f t="shared" si="5"/>
        <v>0</v>
      </c>
    </row>
    <row r="51" spans="1:6" ht="25.5" x14ac:dyDescent="0.2">
      <c r="A51" s="14">
        <v>10</v>
      </c>
      <c r="B51" s="45" t="s">
        <v>16</v>
      </c>
      <c r="C51" s="19" t="s">
        <v>9</v>
      </c>
      <c r="D51" s="317">
        <v>331.34999999999997</v>
      </c>
      <c r="E51" s="22"/>
      <c r="F51" s="15">
        <f t="shared" si="5"/>
        <v>0</v>
      </c>
    </row>
    <row r="52" spans="1:6" x14ac:dyDescent="0.2">
      <c r="A52" s="14">
        <v>11</v>
      </c>
      <c r="B52" s="45" t="s">
        <v>70</v>
      </c>
      <c r="C52" s="19" t="s">
        <v>9</v>
      </c>
      <c r="D52" s="317">
        <v>331.34999999999997</v>
      </c>
      <c r="E52" s="22"/>
      <c r="F52" s="15">
        <f t="shared" si="5"/>
        <v>0</v>
      </c>
    </row>
    <row r="53" spans="1:6" ht="25.5" x14ac:dyDescent="0.2">
      <c r="A53" s="14">
        <v>12</v>
      </c>
      <c r="B53" s="45" t="s">
        <v>150</v>
      </c>
      <c r="C53" s="19" t="s">
        <v>9</v>
      </c>
      <c r="D53" s="317">
        <v>3.9</v>
      </c>
      <c r="E53" s="22"/>
      <c r="F53" s="15">
        <f t="shared" si="5"/>
        <v>0</v>
      </c>
    </row>
    <row r="54" spans="1:6" x14ac:dyDescent="0.2">
      <c r="A54" s="14">
        <v>13</v>
      </c>
      <c r="B54" s="45" t="s">
        <v>22</v>
      </c>
      <c r="C54" s="19" t="s">
        <v>7</v>
      </c>
      <c r="D54" s="317">
        <v>1</v>
      </c>
      <c r="E54" s="22"/>
      <c r="F54" s="15">
        <f t="shared" si="5"/>
        <v>0</v>
      </c>
    </row>
    <row r="55" spans="1:6" x14ac:dyDescent="0.2">
      <c r="A55" s="14">
        <v>14</v>
      </c>
      <c r="B55" s="45" t="s">
        <v>23</v>
      </c>
      <c r="C55" s="19" t="s">
        <v>7</v>
      </c>
      <c r="D55" s="317">
        <v>2</v>
      </c>
      <c r="E55" s="22"/>
      <c r="F55" s="15">
        <f t="shared" si="5"/>
        <v>0</v>
      </c>
    </row>
    <row r="56" spans="1:6" x14ac:dyDescent="0.2">
      <c r="A56" s="14">
        <v>15</v>
      </c>
      <c r="B56" s="45" t="s">
        <v>24</v>
      </c>
      <c r="C56" s="19" t="s">
        <v>7</v>
      </c>
      <c r="D56" s="331">
        <v>6</v>
      </c>
      <c r="E56" s="22"/>
      <c r="F56" s="15">
        <f t="shared" si="5"/>
        <v>0</v>
      </c>
    </row>
    <row r="57" spans="1:6" x14ac:dyDescent="0.2">
      <c r="A57" s="14">
        <v>16</v>
      </c>
      <c r="B57" s="45" t="s">
        <v>25</v>
      </c>
      <c r="C57" s="19" t="s">
        <v>9</v>
      </c>
      <c r="D57" s="318">
        <v>3</v>
      </c>
      <c r="E57" s="22"/>
      <c r="F57" s="15">
        <f t="shared" si="5"/>
        <v>0</v>
      </c>
    </row>
    <row r="58" spans="1:6" x14ac:dyDescent="0.2">
      <c r="A58" s="14">
        <v>17</v>
      </c>
      <c r="B58" s="45" t="s">
        <v>17</v>
      </c>
      <c r="C58" s="19" t="s">
        <v>9</v>
      </c>
      <c r="D58" s="318">
        <v>3</v>
      </c>
      <c r="E58" s="22"/>
      <c r="F58" s="15">
        <f t="shared" si="5"/>
        <v>0</v>
      </c>
    </row>
    <row r="59" spans="1:6" x14ac:dyDescent="0.2">
      <c r="A59" s="14">
        <v>18</v>
      </c>
      <c r="B59" s="45" t="s">
        <v>18</v>
      </c>
      <c r="C59" s="19" t="s">
        <v>7</v>
      </c>
      <c r="D59" s="319">
        <v>3</v>
      </c>
      <c r="E59" s="22"/>
      <c r="F59" s="15">
        <f t="shared" si="5"/>
        <v>0</v>
      </c>
    </row>
    <row r="60" spans="1:6" x14ac:dyDescent="0.2">
      <c r="A60" s="14"/>
      <c r="B60" s="45" t="s">
        <v>43</v>
      </c>
      <c r="C60" s="19"/>
      <c r="D60" s="18"/>
      <c r="E60" s="19"/>
      <c r="F60" s="15">
        <f>ROUND(SUM(F8:F59),2)</f>
        <v>0</v>
      </c>
    </row>
    <row r="61" spans="1:6" x14ac:dyDescent="0.2">
      <c r="A61" s="14"/>
      <c r="B61" s="45"/>
      <c r="C61" s="19"/>
      <c r="D61" s="18"/>
      <c r="E61" s="19"/>
      <c r="F61" s="15"/>
    </row>
    <row r="62" spans="1:6" x14ac:dyDescent="0.2">
      <c r="A62" s="13" t="s">
        <v>19</v>
      </c>
      <c r="B62" s="131" t="s">
        <v>20</v>
      </c>
      <c r="C62" s="44"/>
      <c r="D62" s="43"/>
      <c r="E62" s="44"/>
      <c r="F62" s="23"/>
    </row>
    <row r="63" spans="1:6" x14ac:dyDescent="0.2">
      <c r="A63" s="14">
        <v>1</v>
      </c>
      <c r="B63" s="45" t="s">
        <v>444</v>
      </c>
      <c r="C63" s="19"/>
      <c r="D63" s="18"/>
      <c r="E63" s="19"/>
      <c r="F63" s="15"/>
    </row>
    <row r="64" spans="1:6" x14ac:dyDescent="0.2">
      <c r="A64" s="14"/>
      <c r="B64" s="45" t="s">
        <v>470</v>
      </c>
      <c r="C64" s="19" t="s">
        <v>5</v>
      </c>
      <c r="D64" s="319">
        <v>194</v>
      </c>
      <c r="E64" s="22"/>
      <c r="F64" s="15">
        <f>ROUND(D64*E64,2)</f>
        <v>0</v>
      </c>
    </row>
    <row r="65" spans="1:6" x14ac:dyDescent="0.2">
      <c r="A65" s="14"/>
      <c r="B65" s="45" t="s">
        <v>456</v>
      </c>
      <c r="C65" s="19" t="s">
        <v>5</v>
      </c>
      <c r="D65" s="319"/>
      <c r="E65" s="22"/>
      <c r="F65" s="15">
        <f>ROUND(D65*E65,2)</f>
        <v>0</v>
      </c>
    </row>
    <row r="66" spans="1:6" x14ac:dyDescent="0.2">
      <c r="A66" s="14"/>
      <c r="B66" s="45" t="s">
        <v>445</v>
      </c>
      <c r="C66" s="19" t="s">
        <v>5</v>
      </c>
      <c r="D66" s="319"/>
      <c r="E66" s="22"/>
      <c r="F66" s="15">
        <f>ROUND(D66*E66,2)</f>
        <v>0</v>
      </c>
    </row>
    <row r="67" spans="1:6" x14ac:dyDescent="0.2">
      <c r="A67" s="11">
        <v>2</v>
      </c>
      <c r="B67" s="45" t="s">
        <v>122</v>
      </c>
      <c r="C67" s="19"/>
      <c r="D67" s="18"/>
      <c r="E67" s="19"/>
      <c r="F67" s="15"/>
    </row>
    <row r="68" spans="1:6" x14ac:dyDescent="0.2">
      <c r="A68" s="14"/>
      <c r="B68" s="45" t="s">
        <v>458</v>
      </c>
      <c r="C68" s="19" t="s">
        <v>7</v>
      </c>
      <c r="D68" s="319">
        <v>2</v>
      </c>
      <c r="E68" s="19"/>
      <c r="F68" s="15">
        <f t="shared" ref="F68:F83" si="6">ROUND(D68*E68,2)</f>
        <v>0</v>
      </c>
    </row>
    <row r="69" spans="1:6" x14ac:dyDescent="0.2">
      <c r="A69" s="14"/>
      <c r="B69" s="45" t="s">
        <v>472</v>
      </c>
      <c r="C69" s="19" t="s">
        <v>7</v>
      </c>
      <c r="D69" s="319"/>
      <c r="E69" s="22"/>
      <c r="F69" s="15">
        <f t="shared" si="6"/>
        <v>0</v>
      </c>
    </row>
    <row r="70" spans="1:6" x14ac:dyDescent="0.2">
      <c r="A70" s="14"/>
      <c r="B70" s="45" t="s">
        <v>459</v>
      </c>
      <c r="C70" s="19" t="s">
        <v>7</v>
      </c>
      <c r="D70" s="319"/>
      <c r="E70" s="19"/>
      <c r="F70" s="15">
        <f t="shared" si="6"/>
        <v>0</v>
      </c>
    </row>
    <row r="71" spans="1:6" x14ac:dyDescent="0.2">
      <c r="A71" s="14"/>
      <c r="B71" s="45" t="s">
        <v>446</v>
      </c>
      <c r="C71" s="19" t="s">
        <v>7</v>
      </c>
      <c r="D71" s="319"/>
      <c r="E71" s="22"/>
      <c r="F71" s="15">
        <f t="shared" si="6"/>
        <v>0</v>
      </c>
    </row>
    <row r="72" spans="1:6" x14ac:dyDescent="0.2">
      <c r="A72" s="14"/>
      <c r="B72" s="45" t="s">
        <v>473</v>
      </c>
      <c r="C72" s="19" t="s">
        <v>7</v>
      </c>
      <c r="D72" s="319">
        <v>2</v>
      </c>
      <c r="E72" s="19"/>
      <c r="F72" s="15">
        <f t="shared" si="6"/>
        <v>0</v>
      </c>
    </row>
    <row r="73" spans="1:6" x14ac:dyDescent="0.2">
      <c r="A73" s="14"/>
      <c r="B73" s="45" t="s">
        <v>460</v>
      </c>
      <c r="C73" s="19" t="s">
        <v>7</v>
      </c>
      <c r="D73" s="319"/>
      <c r="E73" s="19"/>
      <c r="F73" s="15">
        <f t="shared" si="6"/>
        <v>0</v>
      </c>
    </row>
    <row r="74" spans="1:6" x14ac:dyDescent="0.2">
      <c r="A74" s="14"/>
      <c r="B74" s="45" t="s">
        <v>486</v>
      </c>
      <c r="C74" s="19" t="s">
        <v>7</v>
      </c>
      <c r="D74" s="319">
        <v>1</v>
      </c>
      <c r="E74" s="19"/>
      <c r="F74" s="15">
        <f t="shared" si="6"/>
        <v>0</v>
      </c>
    </row>
    <row r="75" spans="1:6" x14ac:dyDescent="0.2">
      <c r="A75" s="14"/>
      <c r="B75" s="45" t="s">
        <v>475</v>
      </c>
      <c r="C75" s="19" t="s">
        <v>7</v>
      </c>
      <c r="D75" s="319">
        <v>1</v>
      </c>
      <c r="E75" s="19"/>
      <c r="F75" s="15">
        <f t="shared" si="6"/>
        <v>0</v>
      </c>
    </row>
    <row r="76" spans="1:6" x14ac:dyDescent="0.2">
      <c r="A76" s="14"/>
      <c r="B76" s="45" t="s">
        <v>476</v>
      </c>
      <c r="C76" s="19" t="s">
        <v>7</v>
      </c>
      <c r="D76" s="319"/>
      <c r="E76" s="19"/>
      <c r="F76" s="15">
        <f t="shared" si="6"/>
        <v>0</v>
      </c>
    </row>
    <row r="77" spans="1:6" x14ac:dyDescent="0.2">
      <c r="A77" s="14"/>
      <c r="B77" s="45" t="s">
        <v>478</v>
      </c>
      <c r="C77" s="19" t="s">
        <v>7</v>
      </c>
      <c r="D77" s="319"/>
      <c r="E77" s="22"/>
      <c r="F77" s="15">
        <f t="shared" si="6"/>
        <v>0</v>
      </c>
    </row>
    <row r="78" spans="1:6" x14ac:dyDescent="0.2">
      <c r="A78" s="14"/>
      <c r="B78" s="45" t="s">
        <v>462</v>
      </c>
      <c r="C78" s="19" t="s">
        <v>7</v>
      </c>
      <c r="D78" s="319"/>
      <c r="E78" s="22"/>
      <c r="F78" s="15">
        <f t="shared" si="6"/>
        <v>0</v>
      </c>
    </row>
    <row r="79" spans="1:6" x14ac:dyDescent="0.2">
      <c r="A79" s="14"/>
      <c r="B79" s="45" t="s">
        <v>448</v>
      </c>
      <c r="C79" s="19" t="s">
        <v>7</v>
      </c>
      <c r="D79" s="319"/>
      <c r="E79" s="22"/>
      <c r="F79" s="15">
        <f t="shared" si="6"/>
        <v>0</v>
      </c>
    </row>
    <row r="80" spans="1:6" x14ac:dyDescent="0.2">
      <c r="A80" s="14"/>
      <c r="B80" s="45" t="s">
        <v>451</v>
      </c>
      <c r="C80" s="19" t="s">
        <v>7</v>
      </c>
      <c r="D80" s="319"/>
      <c r="E80" s="22"/>
      <c r="F80" s="15">
        <f t="shared" si="6"/>
        <v>0</v>
      </c>
    </row>
    <row r="81" spans="1:6" x14ac:dyDescent="0.2">
      <c r="A81" s="14"/>
      <c r="B81" s="45" t="s">
        <v>464</v>
      </c>
      <c r="C81" s="19" t="s">
        <v>7</v>
      </c>
      <c r="D81" s="319">
        <v>5</v>
      </c>
      <c r="E81" s="19"/>
      <c r="F81" s="15">
        <f t="shared" si="6"/>
        <v>0</v>
      </c>
    </row>
    <row r="82" spans="1:6" x14ac:dyDescent="0.2">
      <c r="A82" s="14"/>
      <c r="B82" s="45" t="s">
        <v>452</v>
      </c>
      <c r="C82" s="19" t="s">
        <v>7</v>
      </c>
      <c r="D82" s="319"/>
      <c r="E82" s="19"/>
      <c r="F82" s="15">
        <f t="shared" si="6"/>
        <v>0</v>
      </c>
    </row>
    <row r="83" spans="1:6" x14ac:dyDescent="0.2">
      <c r="A83" s="14"/>
      <c r="B83" s="45" t="s">
        <v>453</v>
      </c>
      <c r="C83" s="19" t="s">
        <v>7</v>
      </c>
      <c r="D83" s="319"/>
      <c r="E83" s="19"/>
      <c r="F83" s="15">
        <f t="shared" si="6"/>
        <v>0</v>
      </c>
    </row>
    <row r="84" spans="1:6" x14ac:dyDescent="0.2">
      <c r="A84" s="14">
        <v>3</v>
      </c>
      <c r="B84" s="45" t="s">
        <v>26</v>
      </c>
      <c r="C84" s="19"/>
      <c r="D84" s="18"/>
      <c r="E84" s="19"/>
      <c r="F84" s="15"/>
    </row>
    <row r="85" spans="1:6" x14ac:dyDescent="0.2">
      <c r="A85" s="14"/>
      <c r="B85" s="45" t="s">
        <v>49</v>
      </c>
      <c r="C85" s="19" t="s">
        <v>7</v>
      </c>
      <c r="D85" s="319">
        <v>1</v>
      </c>
      <c r="E85" s="19"/>
      <c r="F85" s="15">
        <f t="shared" ref="F85:F101" si="7">ROUND(D85*E85,2)</f>
        <v>0</v>
      </c>
    </row>
    <row r="86" spans="1:6" x14ac:dyDescent="0.2">
      <c r="A86" s="14"/>
      <c r="B86" s="45" t="s">
        <v>27</v>
      </c>
      <c r="C86" s="19" t="s">
        <v>7</v>
      </c>
      <c r="D86" s="319"/>
      <c r="E86" s="19"/>
      <c r="F86" s="15">
        <f t="shared" si="7"/>
        <v>0</v>
      </c>
    </row>
    <row r="87" spans="1:6" ht="25.5" x14ac:dyDescent="0.2">
      <c r="A87" s="48">
        <v>4</v>
      </c>
      <c r="B87" s="45" t="s">
        <v>118</v>
      </c>
      <c r="C87" s="19" t="s">
        <v>7</v>
      </c>
      <c r="D87" s="317">
        <v>1</v>
      </c>
      <c r="E87" s="19"/>
      <c r="F87" s="15">
        <f t="shared" si="7"/>
        <v>0</v>
      </c>
    </row>
    <row r="88" spans="1:6" ht="25.5" x14ac:dyDescent="0.2">
      <c r="A88" s="48">
        <v>5</v>
      </c>
      <c r="B88" s="45" t="s">
        <v>121</v>
      </c>
      <c r="C88" s="19" t="s">
        <v>7</v>
      </c>
      <c r="D88" s="317">
        <v>0</v>
      </c>
      <c r="E88" s="19"/>
      <c r="F88" s="15">
        <f t="shared" si="7"/>
        <v>0</v>
      </c>
    </row>
    <row r="89" spans="1:6" ht="25.5" x14ac:dyDescent="0.2">
      <c r="A89" s="48">
        <v>6</v>
      </c>
      <c r="B89" s="45" t="s">
        <v>119</v>
      </c>
      <c r="C89" s="19" t="s">
        <v>7</v>
      </c>
      <c r="D89" s="317">
        <v>20</v>
      </c>
      <c r="E89" s="19"/>
      <c r="F89" s="15">
        <f t="shared" si="7"/>
        <v>0</v>
      </c>
    </row>
    <row r="90" spans="1:6" ht="25.5" x14ac:dyDescent="0.2">
      <c r="A90" s="48">
        <v>7</v>
      </c>
      <c r="B90" s="45" t="s">
        <v>120</v>
      </c>
      <c r="C90" s="19" t="s">
        <v>7</v>
      </c>
      <c r="D90" s="317">
        <v>0</v>
      </c>
      <c r="E90" s="19"/>
      <c r="F90" s="15">
        <f t="shared" si="7"/>
        <v>0</v>
      </c>
    </row>
    <row r="91" spans="1:6" ht="25.5" x14ac:dyDescent="0.2">
      <c r="A91" s="48">
        <v>8</v>
      </c>
      <c r="B91" s="45" t="s">
        <v>123</v>
      </c>
      <c r="C91" s="19" t="s">
        <v>7</v>
      </c>
      <c r="D91" s="317">
        <v>0</v>
      </c>
      <c r="E91" s="19"/>
      <c r="F91" s="15">
        <f t="shared" si="7"/>
        <v>0</v>
      </c>
    </row>
    <row r="92" spans="1:6" x14ac:dyDescent="0.2">
      <c r="A92" s="14">
        <v>4</v>
      </c>
      <c r="B92" s="45" t="s">
        <v>60</v>
      </c>
      <c r="C92" s="19" t="s">
        <v>7</v>
      </c>
      <c r="D92" s="319">
        <v>2</v>
      </c>
      <c r="E92" s="22"/>
      <c r="F92" s="15">
        <f t="shared" si="7"/>
        <v>0</v>
      </c>
    </row>
    <row r="93" spans="1:6" x14ac:dyDescent="0.2">
      <c r="A93" s="48"/>
      <c r="B93" s="45" t="s">
        <v>58</v>
      </c>
      <c r="C93" s="19" t="s">
        <v>7</v>
      </c>
      <c r="D93" s="319"/>
      <c r="E93" s="22"/>
      <c r="F93" s="15">
        <f t="shared" si="7"/>
        <v>0</v>
      </c>
    </row>
    <row r="94" spans="1:6" x14ac:dyDescent="0.2">
      <c r="A94" s="14">
        <v>5</v>
      </c>
      <c r="B94" s="45" t="s">
        <v>28</v>
      </c>
      <c r="C94" s="19" t="s">
        <v>7</v>
      </c>
      <c r="D94" s="319"/>
      <c r="E94" s="22"/>
      <c r="F94" s="15">
        <f t="shared" si="7"/>
        <v>0</v>
      </c>
    </row>
    <row r="95" spans="1:6" x14ac:dyDescent="0.2">
      <c r="A95" s="14">
        <v>6</v>
      </c>
      <c r="B95" s="45" t="s">
        <v>29</v>
      </c>
      <c r="C95" s="19" t="s">
        <v>7</v>
      </c>
      <c r="D95" s="319">
        <v>1</v>
      </c>
      <c r="E95" s="22"/>
      <c r="F95" s="15">
        <f t="shared" si="7"/>
        <v>0</v>
      </c>
    </row>
    <row r="96" spans="1:6" x14ac:dyDescent="0.2">
      <c r="A96" s="14">
        <v>7</v>
      </c>
      <c r="B96" s="45" t="s">
        <v>33</v>
      </c>
      <c r="C96" s="19" t="s">
        <v>7</v>
      </c>
      <c r="D96" s="317">
        <v>2</v>
      </c>
      <c r="E96" s="22"/>
      <c r="F96" s="15">
        <f t="shared" si="7"/>
        <v>0</v>
      </c>
    </row>
    <row r="97" spans="1:6" x14ac:dyDescent="0.2">
      <c r="A97" s="14">
        <v>8</v>
      </c>
      <c r="B97" s="45" t="s">
        <v>34</v>
      </c>
      <c r="C97" s="19" t="s">
        <v>7</v>
      </c>
      <c r="D97" s="317">
        <v>1</v>
      </c>
      <c r="E97" s="22"/>
      <c r="F97" s="15">
        <f t="shared" si="7"/>
        <v>0</v>
      </c>
    </row>
    <row r="98" spans="1:6" x14ac:dyDescent="0.2">
      <c r="A98" s="14">
        <v>9</v>
      </c>
      <c r="B98" s="45" t="s">
        <v>30</v>
      </c>
      <c r="C98" s="19" t="s">
        <v>5</v>
      </c>
      <c r="D98" s="334">
        <v>225</v>
      </c>
      <c r="E98" s="22"/>
      <c r="F98" s="15">
        <f t="shared" si="7"/>
        <v>0</v>
      </c>
    </row>
    <row r="99" spans="1:6" x14ac:dyDescent="0.2">
      <c r="A99" s="14">
        <v>10</v>
      </c>
      <c r="B99" s="45" t="s">
        <v>31</v>
      </c>
      <c r="C99" s="19" t="s">
        <v>5</v>
      </c>
      <c r="D99" s="317">
        <v>225</v>
      </c>
      <c r="E99" s="22"/>
      <c r="F99" s="15">
        <f t="shared" si="7"/>
        <v>0</v>
      </c>
    </row>
    <row r="100" spans="1:6" x14ac:dyDescent="0.2">
      <c r="A100" s="14">
        <v>11</v>
      </c>
      <c r="B100" s="45" t="s">
        <v>32</v>
      </c>
      <c r="C100" s="19" t="s">
        <v>5</v>
      </c>
      <c r="D100" s="317">
        <v>225</v>
      </c>
      <c r="E100" s="22"/>
      <c r="F100" s="15">
        <f t="shared" si="7"/>
        <v>0</v>
      </c>
    </row>
    <row r="101" spans="1:6" x14ac:dyDescent="0.2">
      <c r="A101" s="14">
        <v>12</v>
      </c>
      <c r="B101" s="45" t="s">
        <v>39</v>
      </c>
      <c r="C101" s="19" t="s">
        <v>5</v>
      </c>
      <c r="D101" s="317">
        <v>225</v>
      </c>
      <c r="E101" s="22"/>
      <c r="F101" s="15">
        <f t="shared" si="7"/>
        <v>0</v>
      </c>
    </row>
    <row r="102" spans="1:6" x14ac:dyDescent="0.2">
      <c r="A102" s="40"/>
      <c r="B102" s="45" t="s">
        <v>42</v>
      </c>
      <c r="C102" s="19"/>
      <c r="D102" s="18"/>
      <c r="E102" s="19"/>
      <c r="F102" s="15">
        <f>ROUND(SUM(F64:F101),2)</f>
        <v>0</v>
      </c>
    </row>
    <row r="103" spans="1:6" x14ac:dyDescent="0.2">
      <c r="A103" s="14"/>
      <c r="B103" s="45"/>
      <c r="C103" s="19"/>
      <c r="D103" s="18"/>
      <c r="E103" s="19"/>
      <c r="F103" s="15"/>
    </row>
    <row r="104" spans="1:6" x14ac:dyDescent="0.2">
      <c r="A104" s="13" t="s">
        <v>8</v>
      </c>
      <c r="B104" s="131" t="s">
        <v>487</v>
      </c>
      <c r="C104" s="19"/>
      <c r="D104" s="18"/>
      <c r="E104" s="19"/>
      <c r="F104" s="15"/>
    </row>
    <row r="105" spans="1:6" x14ac:dyDescent="0.2">
      <c r="A105" s="14">
        <v>1</v>
      </c>
      <c r="B105" s="45" t="s">
        <v>40</v>
      </c>
      <c r="C105" s="19"/>
      <c r="D105" s="18"/>
      <c r="E105" s="19"/>
      <c r="F105" s="15"/>
    </row>
    <row r="106" spans="1:6" x14ac:dyDescent="0.2">
      <c r="A106" s="14"/>
      <c r="B106" s="45" t="s">
        <v>61</v>
      </c>
      <c r="C106" s="19" t="s">
        <v>7</v>
      </c>
      <c r="D106" s="319">
        <v>1</v>
      </c>
      <c r="E106" s="19"/>
      <c r="F106" s="15">
        <f t="shared" ref="F106:F121" si="8">ROUND(D106*E106,2)</f>
        <v>0</v>
      </c>
    </row>
    <row r="107" spans="1:6" x14ac:dyDescent="0.2">
      <c r="A107" s="14"/>
      <c r="B107" s="45" t="s">
        <v>59</v>
      </c>
      <c r="C107" s="19" t="s">
        <v>7</v>
      </c>
      <c r="D107" s="319">
        <v>4</v>
      </c>
      <c r="E107" s="19"/>
      <c r="F107" s="15">
        <f t="shared" si="8"/>
        <v>0</v>
      </c>
    </row>
    <row r="108" spans="1:6" x14ac:dyDescent="0.2">
      <c r="A108" s="14"/>
      <c r="B108" s="45" t="s">
        <v>35</v>
      </c>
      <c r="C108" s="19" t="s">
        <v>7</v>
      </c>
      <c r="D108" s="319"/>
      <c r="E108" s="19"/>
      <c r="F108" s="15">
        <f t="shared" si="8"/>
        <v>0</v>
      </c>
    </row>
    <row r="109" spans="1:6" x14ac:dyDescent="0.2">
      <c r="A109" s="14"/>
      <c r="B109" s="45" t="s">
        <v>62</v>
      </c>
      <c r="C109" s="19" t="s">
        <v>7</v>
      </c>
      <c r="D109" s="319"/>
      <c r="E109" s="19"/>
      <c r="F109" s="15">
        <f t="shared" si="8"/>
        <v>0</v>
      </c>
    </row>
    <row r="110" spans="1:6" x14ac:dyDescent="0.2">
      <c r="A110" s="14"/>
      <c r="B110" s="45" t="s">
        <v>36</v>
      </c>
      <c r="C110" s="19" t="s">
        <v>7</v>
      </c>
      <c r="D110" s="319"/>
      <c r="E110" s="19"/>
      <c r="F110" s="15">
        <f t="shared" si="8"/>
        <v>0</v>
      </c>
    </row>
    <row r="111" spans="1:6" x14ac:dyDescent="0.2">
      <c r="A111" s="14">
        <v>2</v>
      </c>
      <c r="B111" s="45" t="s">
        <v>63</v>
      </c>
      <c r="C111" s="19" t="s">
        <v>5</v>
      </c>
      <c r="D111" s="317">
        <v>0</v>
      </c>
      <c r="E111" s="19"/>
      <c r="F111" s="15">
        <f t="shared" si="8"/>
        <v>0</v>
      </c>
    </row>
    <row r="112" spans="1:6" x14ac:dyDescent="0.2">
      <c r="A112" s="14">
        <v>3</v>
      </c>
      <c r="B112" s="45" t="s">
        <v>53</v>
      </c>
      <c r="C112" s="19" t="s">
        <v>5</v>
      </c>
      <c r="D112" s="317">
        <v>9</v>
      </c>
      <c r="E112" s="19"/>
      <c r="F112" s="15">
        <f t="shared" si="8"/>
        <v>0</v>
      </c>
    </row>
    <row r="113" spans="1:6" x14ac:dyDescent="0.2">
      <c r="A113" s="14">
        <v>4</v>
      </c>
      <c r="B113" s="45" t="s">
        <v>45</v>
      </c>
      <c r="C113" s="19" t="s">
        <v>5</v>
      </c>
      <c r="D113" s="317">
        <v>22</v>
      </c>
      <c r="E113" s="19"/>
      <c r="F113" s="15">
        <f t="shared" si="8"/>
        <v>0</v>
      </c>
    </row>
    <row r="114" spans="1:6" x14ac:dyDescent="0.2">
      <c r="A114" s="14">
        <v>5</v>
      </c>
      <c r="B114" s="45" t="s">
        <v>64</v>
      </c>
      <c r="C114" s="19" t="s">
        <v>7</v>
      </c>
      <c r="D114" s="317">
        <v>0</v>
      </c>
      <c r="E114" s="19"/>
      <c r="F114" s="15">
        <f t="shared" si="8"/>
        <v>0</v>
      </c>
    </row>
    <row r="115" spans="1:6" x14ac:dyDescent="0.2">
      <c r="A115" s="14">
        <v>6</v>
      </c>
      <c r="B115" s="45" t="s">
        <v>55</v>
      </c>
      <c r="C115" s="19" t="s">
        <v>7</v>
      </c>
      <c r="D115" s="317">
        <v>2</v>
      </c>
      <c r="E115" s="22"/>
      <c r="F115" s="15">
        <f t="shared" si="8"/>
        <v>0</v>
      </c>
    </row>
    <row r="116" spans="1:6" x14ac:dyDescent="0.2">
      <c r="A116" s="14">
        <v>7</v>
      </c>
      <c r="B116" s="45" t="s">
        <v>37</v>
      </c>
      <c r="C116" s="19" t="s">
        <v>7</v>
      </c>
      <c r="D116" s="317">
        <v>8</v>
      </c>
      <c r="E116" s="22"/>
      <c r="F116" s="15">
        <f t="shared" si="8"/>
        <v>0</v>
      </c>
    </row>
    <row r="117" spans="1:6" x14ac:dyDescent="0.2">
      <c r="A117" s="14">
        <v>8</v>
      </c>
      <c r="B117" s="45" t="s">
        <v>485</v>
      </c>
      <c r="C117" s="19" t="s">
        <v>7</v>
      </c>
      <c r="D117" s="317">
        <v>0</v>
      </c>
      <c r="E117" s="19"/>
      <c r="F117" s="15">
        <f t="shared" si="8"/>
        <v>0</v>
      </c>
    </row>
    <row r="118" spans="1:6" x14ac:dyDescent="0.2">
      <c r="A118" s="14">
        <v>9</v>
      </c>
      <c r="B118" s="45" t="s">
        <v>467</v>
      </c>
      <c r="C118" s="19" t="s">
        <v>7</v>
      </c>
      <c r="D118" s="317">
        <v>1</v>
      </c>
      <c r="E118" s="19"/>
      <c r="F118" s="15">
        <f t="shared" si="8"/>
        <v>0</v>
      </c>
    </row>
    <row r="119" spans="1:6" x14ac:dyDescent="0.2">
      <c r="A119" s="14">
        <v>10</v>
      </c>
      <c r="B119" s="45" t="s">
        <v>469</v>
      </c>
      <c r="C119" s="19" t="s">
        <v>7</v>
      </c>
      <c r="D119" s="317">
        <v>4</v>
      </c>
      <c r="E119" s="19"/>
      <c r="F119" s="15">
        <f t="shared" si="8"/>
        <v>0</v>
      </c>
    </row>
    <row r="120" spans="1:6" x14ac:dyDescent="0.2">
      <c r="A120" s="14">
        <v>11</v>
      </c>
      <c r="B120" s="45" t="s">
        <v>10</v>
      </c>
      <c r="C120" s="19" t="s">
        <v>9</v>
      </c>
      <c r="D120" s="318">
        <v>0.25</v>
      </c>
      <c r="E120" s="22"/>
      <c r="F120" s="15">
        <f t="shared" si="8"/>
        <v>0</v>
      </c>
    </row>
    <row r="121" spans="1:6" x14ac:dyDescent="0.2">
      <c r="A121" s="14">
        <v>12</v>
      </c>
      <c r="B121" s="45" t="s">
        <v>11</v>
      </c>
      <c r="C121" s="19" t="s">
        <v>7</v>
      </c>
      <c r="D121" s="317">
        <v>5</v>
      </c>
      <c r="E121" s="22"/>
      <c r="F121" s="15">
        <f t="shared" si="8"/>
        <v>0</v>
      </c>
    </row>
    <row r="122" spans="1:6" ht="13.5" thickBot="1" x14ac:dyDescent="0.25">
      <c r="A122" s="14"/>
      <c r="B122" s="45" t="s">
        <v>41</v>
      </c>
      <c r="C122" s="19"/>
      <c r="D122" s="19"/>
      <c r="E122" s="19"/>
      <c r="F122" s="15">
        <f>ROUND(SUM(F106:F121),2)</f>
        <v>0</v>
      </c>
    </row>
    <row r="123" spans="1:6" ht="13.5" thickBot="1" x14ac:dyDescent="0.25">
      <c r="A123" s="3"/>
      <c r="B123" s="142" t="s">
        <v>111</v>
      </c>
      <c r="C123" s="121"/>
      <c r="D123" s="121"/>
      <c r="E123" s="122"/>
      <c r="F123" s="73"/>
    </row>
    <row r="124" spans="1:6" x14ac:dyDescent="0.2">
      <c r="A124" s="7"/>
      <c r="B124" s="9"/>
      <c r="C124" s="9"/>
      <c r="D124" s="9"/>
      <c r="E124" s="9"/>
      <c r="F124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view="pageBreakPreview" zoomScale="93" zoomScaleNormal="100" zoomScaleSheetLayoutView="93" workbookViewId="0">
      <selection activeCell="D121" sqref="D7:D121"/>
    </sheetView>
  </sheetViews>
  <sheetFormatPr defaultColWidth="8.85546875" defaultRowHeight="12.75" customHeight="1" x14ac:dyDescent="0.2"/>
  <cols>
    <col min="1" max="1" width="5.28515625" customWidth="1"/>
    <col min="2" max="2" width="51.7109375" style="123" customWidth="1"/>
    <col min="3" max="3" width="5.5703125" style="123" customWidth="1"/>
    <col min="4" max="4" width="7" style="123" bestFit="1" customWidth="1"/>
    <col min="5" max="5" width="6.140625" style="123" bestFit="1" customWidth="1"/>
    <col min="6" max="6" width="8.7109375" bestFit="1" customWidth="1"/>
  </cols>
  <sheetData>
    <row r="1" spans="1:6" ht="20.25" x14ac:dyDescent="0.2">
      <c r="A1" s="7" t="s">
        <v>200</v>
      </c>
      <c r="B1" s="294" t="s">
        <v>570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407</v>
      </c>
    </row>
    <row r="4" spans="1:6" x14ac:dyDescent="0.2">
      <c r="A4" s="7"/>
      <c r="B4" s="9"/>
      <c r="C4" s="27"/>
      <c r="D4" s="186" t="s">
        <v>162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583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320"/>
      <c r="E7" s="125"/>
      <c r="F7" s="17"/>
    </row>
    <row r="8" spans="1:6" x14ac:dyDescent="0.2">
      <c r="A8" s="13"/>
      <c r="B8" s="131" t="s">
        <v>153</v>
      </c>
      <c r="C8" s="14"/>
      <c r="D8" s="18"/>
      <c r="E8" s="54"/>
      <c r="F8" s="25"/>
    </row>
    <row r="9" spans="1:6" x14ac:dyDescent="0.2">
      <c r="A9" s="60">
        <v>1</v>
      </c>
      <c r="B9" s="74" t="s">
        <v>131</v>
      </c>
      <c r="C9" s="59" t="s">
        <v>132</v>
      </c>
      <c r="D9" s="164">
        <v>562</v>
      </c>
      <c r="E9" s="22"/>
      <c r="F9" s="15">
        <f t="shared" ref="F9:F20" si="0">D9*E9</f>
        <v>0</v>
      </c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64">
        <v>281</v>
      </c>
      <c r="E10" s="22"/>
      <c r="F10" s="15">
        <f t="shared" si="0"/>
        <v>0</v>
      </c>
    </row>
    <row r="11" spans="1:6" ht="25.5" x14ac:dyDescent="0.2">
      <c r="A11" s="60">
        <f t="shared" ref="A11:A20" si="1">A10+1</f>
        <v>3</v>
      </c>
      <c r="B11" s="74" t="s">
        <v>443</v>
      </c>
      <c r="C11" s="59" t="s">
        <v>135</v>
      </c>
      <c r="D11" s="163">
        <v>116.55</v>
      </c>
      <c r="E11" s="22"/>
      <c r="F11" s="15">
        <f t="shared" si="0"/>
        <v>0</v>
      </c>
    </row>
    <row r="12" spans="1:6" x14ac:dyDescent="0.2">
      <c r="A12" s="60">
        <f t="shared" si="1"/>
        <v>4</v>
      </c>
      <c r="B12" s="74" t="s">
        <v>136</v>
      </c>
      <c r="C12" s="59" t="s">
        <v>137</v>
      </c>
      <c r="D12" s="163">
        <v>144.65</v>
      </c>
      <c r="E12" s="22"/>
      <c r="F12" s="15">
        <f t="shared" si="0"/>
        <v>0</v>
      </c>
    </row>
    <row r="13" spans="1:6" x14ac:dyDescent="0.2">
      <c r="A13" s="60">
        <f t="shared" si="1"/>
        <v>5</v>
      </c>
      <c r="B13" s="74" t="s">
        <v>138</v>
      </c>
      <c r="C13" s="59" t="s">
        <v>137</v>
      </c>
      <c r="D13" s="163">
        <v>144.65</v>
      </c>
      <c r="E13" s="22"/>
      <c r="F13" s="15">
        <f t="shared" si="0"/>
        <v>0</v>
      </c>
    </row>
    <row r="14" spans="1:6" ht="25.5" x14ac:dyDescent="0.2">
      <c r="A14" s="60">
        <f t="shared" si="1"/>
        <v>6</v>
      </c>
      <c r="B14" s="74" t="s">
        <v>442</v>
      </c>
      <c r="C14" s="59" t="s">
        <v>137</v>
      </c>
      <c r="D14" s="163">
        <v>116.55</v>
      </c>
      <c r="E14" s="22"/>
      <c r="F14" s="15">
        <f t="shared" si="0"/>
        <v>0</v>
      </c>
    </row>
    <row r="15" spans="1:6" ht="25.5" x14ac:dyDescent="0.2">
      <c r="A15" s="60">
        <f t="shared" si="1"/>
        <v>7</v>
      </c>
      <c r="B15" s="74" t="s">
        <v>142</v>
      </c>
      <c r="C15" s="59" t="s">
        <v>139</v>
      </c>
      <c r="D15" s="163">
        <v>26.975999999999999</v>
      </c>
      <c r="E15" s="22"/>
      <c r="F15" s="15">
        <f t="shared" si="0"/>
        <v>0</v>
      </c>
    </row>
    <row r="16" spans="1:6" ht="25.5" x14ac:dyDescent="0.2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 x14ac:dyDescent="0.2">
      <c r="A17" s="60">
        <f t="shared" si="1"/>
        <v>9</v>
      </c>
      <c r="B17" s="74" t="s">
        <v>144</v>
      </c>
      <c r="C17" s="59" t="s">
        <v>139</v>
      </c>
      <c r="D17" s="163">
        <v>40.463999999999999</v>
      </c>
      <c r="E17" s="22"/>
      <c r="F17" s="15">
        <f t="shared" si="0"/>
        <v>0</v>
      </c>
    </row>
    <row r="18" spans="1:6" ht="25.5" x14ac:dyDescent="0.2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 x14ac:dyDescent="0.2">
      <c r="A19" s="60">
        <f t="shared" si="1"/>
        <v>11</v>
      </c>
      <c r="B19" s="74" t="s">
        <v>155</v>
      </c>
      <c r="C19" s="59" t="s">
        <v>140</v>
      </c>
      <c r="D19" s="163">
        <v>281</v>
      </c>
      <c r="E19" s="22"/>
      <c r="F19" s="15">
        <f t="shared" si="0"/>
        <v>0</v>
      </c>
    </row>
    <row r="20" spans="1:6" x14ac:dyDescent="0.2">
      <c r="A20" s="60">
        <f t="shared" si="1"/>
        <v>12</v>
      </c>
      <c r="B20" s="74" t="s">
        <v>141</v>
      </c>
      <c r="C20" s="59" t="s">
        <v>132</v>
      </c>
      <c r="D20" s="163">
        <v>562</v>
      </c>
      <c r="E20" s="22"/>
      <c r="F20" s="15">
        <f t="shared" si="0"/>
        <v>0</v>
      </c>
    </row>
    <row r="21" spans="1:6" x14ac:dyDescent="0.2">
      <c r="A21" s="60"/>
      <c r="B21" s="74"/>
      <c r="C21" s="59"/>
      <c r="D21" s="76"/>
      <c r="E21" s="52"/>
      <c r="F21" s="17"/>
    </row>
    <row r="22" spans="1:6" x14ac:dyDescent="0.2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 t="shared" ref="F22:F23" si="3">D22*E22</f>
        <v>0</v>
      </c>
    </row>
    <row r="23" spans="1:6" x14ac:dyDescent="0.2">
      <c r="A23" s="60">
        <f t="shared" si="2"/>
        <v>2</v>
      </c>
      <c r="B23" s="74" t="s">
        <v>147</v>
      </c>
      <c r="C23" s="59" t="s">
        <v>140</v>
      </c>
      <c r="D23" s="163">
        <v>0</v>
      </c>
      <c r="E23" s="22"/>
      <c r="F23" s="15">
        <f t="shared" si="3"/>
        <v>0</v>
      </c>
    </row>
    <row r="24" spans="1:6" x14ac:dyDescent="0.2">
      <c r="A24" s="60"/>
      <c r="B24" s="74"/>
      <c r="C24" s="59"/>
      <c r="D24" s="76"/>
      <c r="E24" s="52"/>
      <c r="F24" s="17"/>
    </row>
    <row r="25" spans="1:6" x14ac:dyDescent="0.2">
      <c r="A25" s="63">
        <f t="shared" ref="A25:A30" si="4">A24+1</f>
        <v>1</v>
      </c>
      <c r="B25" s="69" t="s">
        <v>148</v>
      </c>
      <c r="C25" s="65" t="s">
        <v>132</v>
      </c>
      <c r="D25" s="166">
        <v>11</v>
      </c>
      <c r="E25" s="22"/>
      <c r="F25" s="15">
        <f t="shared" ref="F25:F30" si="5">D25*E25</f>
        <v>0</v>
      </c>
    </row>
    <row r="26" spans="1:6" x14ac:dyDescent="0.2">
      <c r="A26" s="63">
        <f t="shared" si="4"/>
        <v>2</v>
      </c>
      <c r="B26" s="69" t="s">
        <v>149</v>
      </c>
      <c r="C26" s="65" t="s">
        <v>140</v>
      </c>
      <c r="D26" s="166">
        <v>13.2</v>
      </c>
      <c r="E26" s="22"/>
      <c r="F26" s="15">
        <f t="shared" si="5"/>
        <v>0</v>
      </c>
    </row>
    <row r="27" spans="1:6" x14ac:dyDescent="0.2">
      <c r="A27" s="63">
        <f t="shared" si="4"/>
        <v>3</v>
      </c>
      <c r="B27" s="74" t="s">
        <v>136</v>
      </c>
      <c r="C27" s="59" t="s">
        <v>137</v>
      </c>
      <c r="D27" s="163">
        <v>2.31</v>
      </c>
      <c r="E27" s="22"/>
      <c r="F27" s="15">
        <f t="shared" si="5"/>
        <v>0</v>
      </c>
    </row>
    <row r="28" spans="1:6" x14ac:dyDescent="0.2">
      <c r="A28" s="63">
        <f t="shared" si="4"/>
        <v>4</v>
      </c>
      <c r="B28" s="74" t="s">
        <v>138</v>
      </c>
      <c r="C28" s="59" t="s">
        <v>137</v>
      </c>
      <c r="D28" s="163">
        <v>2.31</v>
      </c>
      <c r="E28" s="22"/>
      <c r="F28" s="15">
        <f t="shared" si="5"/>
        <v>0</v>
      </c>
    </row>
    <row r="29" spans="1:6" ht="25.5" x14ac:dyDescent="0.2">
      <c r="A29" s="63">
        <f t="shared" si="4"/>
        <v>5</v>
      </c>
      <c r="B29" s="69" t="s">
        <v>151</v>
      </c>
      <c r="C29" s="65" t="s">
        <v>132</v>
      </c>
      <c r="D29" s="166">
        <v>11</v>
      </c>
      <c r="E29" s="22"/>
      <c r="F29" s="15">
        <f t="shared" si="5"/>
        <v>0</v>
      </c>
    </row>
    <row r="30" spans="1:6" ht="25.5" x14ac:dyDescent="0.2">
      <c r="A30" s="63">
        <f t="shared" si="4"/>
        <v>6</v>
      </c>
      <c r="B30" s="69" t="s">
        <v>152</v>
      </c>
      <c r="C30" s="65" t="s">
        <v>140</v>
      </c>
      <c r="D30" s="166">
        <v>13.2</v>
      </c>
      <c r="E30" s="22"/>
      <c r="F30" s="15">
        <f t="shared" si="5"/>
        <v>0</v>
      </c>
    </row>
    <row r="31" spans="1:6" x14ac:dyDescent="0.2">
      <c r="A31" s="63"/>
      <c r="B31" s="69" t="s">
        <v>537</v>
      </c>
      <c r="C31" s="65"/>
      <c r="D31" s="66"/>
      <c r="E31" s="53"/>
      <c r="F31" s="17"/>
    </row>
    <row r="32" spans="1:6" x14ac:dyDescent="0.2">
      <c r="A32" s="63"/>
      <c r="B32" s="69" t="s">
        <v>538</v>
      </c>
      <c r="C32" s="65"/>
      <c r="D32" s="66"/>
      <c r="E32" s="53"/>
      <c r="F32" s="17"/>
    </row>
    <row r="33" spans="1:6" x14ac:dyDescent="0.2">
      <c r="A33" s="60"/>
      <c r="B33" s="131" t="s">
        <v>154</v>
      </c>
      <c r="C33" s="59"/>
      <c r="D33" s="76"/>
      <c r="E33" s="50"/>
      <c r="F33" s="17"/>
    </row>
    <row r="34" spans="1:6" x14ac:dyDescent="0.2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 x14ac:dyDescent="0.2">
      <c r="A35" s="14"/>
      <c r="B35" s="132" t="s">
        <v>194</v>
      </c>
      <c r="C35" s="144" t="s">
        <v>9</v>
      </c>
      <c r="D35" s="333">
        <v>475.524</v>
      </c>
      <c r="E35" s="50"/>
      <c r="F35" s="17"/>
    </row>
    <row r="36" spans="1:6" x14ac:dyDescent="0.2">
      <c r="A36" s="14"/>
      <c r="B36" s="45" t="s">
        <v>12</v>
      </c>
      <c r="C36" s="19" t="s">
        <v>9</v>
      </c>
      <c r="D36" s="317">
        <v>71.99499999999999</v>
      </c>
      <c r="E36" s="50"/>
      <c r="F36" s="17"/>
    </row>
    <row r="37" spans="1:6" x14ac:dyDescent="0.2">
      <c r="A37" s="14"/>
      <c r="B37" s="45" t="s">
        <v>13</v>
      </c>
      <c r="C37" s="19" t="s">
        <v>9</v>
      </c>
      <c r="D37" s="333">
        <v>3.6</v>
      </c>
      <c r="E37" s="50"/>
      <c r="F37" s="17"/>
    </row>
    <row r="38" spans="1:6" x14ac:dyDescent="0.2">
      <c r="A38" s="14"/>
      <c r="B38" s="45" t="s">
        <v>560</v>
      </c>
      <c r="C38" s="19" t="s">
        <v>9</v>
      </c>
      <c r="D38" s="316">
        <f>SUM(D35:D37)</f>
        <v>551.11900000000003</v>
      </c>
      <c r="E38" s="125"/>
      <c r="F38" s="17"/>
    </row>
    <row r="39" spans="1:6" x14ac:dyDescent="0.2">
      <c r="A39" s="14"/>
      <c r="B39" s="45" t="s">
        <v>14</v>
      </c>
      <c r="C39" s="19" t="s">
        <v>9</v>
      </c>
      <c r="D39" s="307">
        <f>D38-D40</f>
        <v>110.21900000000005</v>
      </c>
      <c r="E39" s="125"/>
      <c r="F39" s="17"/>
    </row>
    <row r="40" spans="1:6" x14ac:dyDescent="0.2">
      <c r="A40" s="14"/>
      <c r="B40" s="45" t="s">
        <v>15</v>
      </c>
      <c r="C40" s="19" t="s">
        <v>9</v>
      </c>
      <c r="D40" s="308">
        <f>ROUND(D38*80%,2)</f>
        <v>440.9</v>
      </c>
      <c r="E40" s="126"/>
      <c r="F40" s="25"/>
    </row>
    <row r="41" spans="1:6" x14ac:dyDescent="0.2">
      <c r="A41" s="14">
        <v>1</v>
      </c>
      <c r="B41" s="45" t="s">
        <v>110</v>
      </c>
      <c r="C41" s="19" t="s">
        <v>9</v>
      </c>
      <c r="D41" s="307">
        <f>D39-D42</f>
        <v>88.179000000000059</v>
      </c>
      <c r="E41" s="159"/>
      <c r="F41" s="15">
        <f t="shared" ref="F41:F59" si="6">ROUND(D41*E41,2)</f>
        <v>0</v>
      </c>
    </row>
    <row r="42" spans="1:6" x14ac:dyDescent="0.2">
      <c r="A42" s="14">
        <v>2</v>
      </c>
      <c r="B42" s="45" t="s">
        <v>98</v>
      </c>
      <c r="C42" s="19" t="s">
        <v>9</v>
      </c>
      <c r="D42" s="308">
        <f>ROUND(D39*20%,2)</f>
        <v>22.04</v>
      </c>
      <c r="E42" s="159"/>
      <c r="F42" s="15">
        <f t="shared" si="6"/>
        <v>0</v>
      </c>
    </row>
    <row r="43" spans="1:6" x14ac:dyDescent="0.2">
      <c r="A43" s="14">
        <v>3</v>
      </c>
      <c r="B43" s="45" t="s">
        <v>197</v>
      </c>
      <c r="C43" s="19" t="s">
        <v>9</v>
      </c>
      <c r="D43" s="307">
        <f>D42</f>
        <v>22.04</v>
      </c>
      <c r="E43" s="159"/>
      <c r="F43" s="15">
        <f t="shared" si="6"/>
        <v>0</v>
      </c>
    </row>
    <row r="44" spans="1:6" x14ac:dyDescent="0.2">
      <c r="A44" s="14">
        <v>3</v>
      </c>
      <c r="B44" s="45" t="s">
        <v>157</v>
      </c>
      <c r="C44" s="19" t="s">
        <v>9</v>
      </c>
      <c r="D44" s="307">
        <f>D39</f>
        <v>110.21900000000005</v>
      </c>
      <c r="E44" s="159"/>
      <c r="F44" s="15">
        <f t="shared" si="6"/>
        <v>0</v>
      </c>
    </row>
    <row r="45" spans="1:6" x14ac:dyDescent="0.2">
      <c r="A45" s="14">
        <v>4</v>
      </c>
      <c r="B45" s="45" t="s">
        <v>198</v>
      </c>
      <c r="C45" s="19" t="s">
        <v>9</v>
      </c>
      <c r="D45" s="307">
        <f>D44</f>
        <v>110.21900000000005</v>
      </c>
      <c r="E45" s="159"/>
      <c r="F45" s="15">
        <f t="shared" si="6"/>
        <v>0</v>
      </c>
    </row>
    <row r="46" spans="1:6" x14ac:dyDescent="0.2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440.9</v>
      </c>
      <c r="E46" s="159"/>
      <c r="F46" s="15">
        <f t="shared" si="6"/>
        <v>0</v>
      </c>
    </row>
    <row r="47" spans="1:6" x14ac:dyDescent="0.2">
      <c r="A47" s="14">
        <v>6</v>
      </c>
      <c r="B47" s="45" t="s">
        <v>115</v>
      </c>
      <c r="C47" s="19" t="s">
        <v>9</v>
      </c>
      <c r="D47" s="307">
        <f>D46</f>
        <v>440.9</v>
      </c>
      <c r="E47" s="159"/>
      <c r="F47" s="15">
        <f t="shared" si="6"/>
        <v>0</v>
      </c>
    </row>
    <row r="48" spans="1:6" x14ac:dyDescent="0.2">
      <c r="A48" s="14">
        <v>7</v>
      </c>
      <c r="B48" s="45" t="s">
        <v>158</v>
      </c>
      <c r="C48" s="19" t="s">
        <v>9</v>
      </c>
      <c r="D48" s="307">
        <f>D46</f>
        <v>440.9</v>
      </c>
      <c r="E48" s="159"/>
      <c r="F48" s="15">
        <f t="shared" si="6"/>
        <v>0</v>
      </c>
    </row>
    <row r="49" spans="1:6" ht="25.5" x14ac:dyDescent="0.2">
      <c r="A49" s="14">
        <v>8</v>
      </c>
      <c r="B49" s="45" t="s">
        <v>199</v>
      </c>
      <c r="C49" s="19" t="s">
        <v>9</v>
      </c>
      <c r="D49" s="307">
        <f>D46</f>
        <v>440.9</v>
      </c>
      <c r="E49" s="159"/>
      <c r="F49" s="15">
        <f t="shared" si="6"/>
        <v>0</v>
      </c>
    </row>
    <row r="50" spans="1:6" ht="25.5" x14ac:dyDescent="0.2">
      <c r="A50" s="14">
        <v>9</v>
      </c>
      <c r="B50" s="45" t="s">
        <v>21</v>
      </c>
      <c r="C50" s="19" t="s">
        <v>9</v>
      </c>
      <c r="D50" s="317">
        <v>103.60000000000001</v>
      </c>
      <c r="E50" s="22"/>
      <c r="F50" s="15">
        <f t="shared" si="6"/>
        <v>0</v>
      </c>
    </row>
    <row r="51" spans="1:6" ht="25.5" x14ac:dyDescent="0.2">
      <c r="A51" s="14">
        <v>10</v>
      </c>
      <c r="B51" s="45" t="s">
        <v>16</v>
      </c>
      <c r="C51" s="19" t="s">
        <v>9</v>
      </c>
      <c r="D51" s="317">
        <v>447.51900000000001</v>
      </c>
      <c r="E51" s="22"/>
      <c r="F51" s="15">
        <f t="shared" si="6"/>
        <v>0</v>
      </c>
    </row>
    <row r="52" spans="1:6" x14ac:dyDescent="0.2">
      <c r="A52" s="14">
        <v>11</v>
      </c>
      <c r="B52" s="45" t="s">
        <v>70</v>
      </c>
      <c r="C52" s="19" t="s">
        <v>9</v>
      </c>
      <c r="D52" s="317">
        <v>447.51900000000001</v>
      </c>
      <c r="E52" s="22"/>
      <c r="F52" s="15">
        <f t="shared" si="6"/>
        <v>0</v>
      </c>
    </row>
    <row r="53" spans="1:6" ht="25.5" x14ac:dyDescent="0.2">
      <c r="A53" s="14">
        <v>12</v>
      </c>
      <c r="B53" s="45" t="s">
        <v>150</v>
      </c>
      <c r="C53" s="19" t="s">
        <v>9</v>
      </c>
      <c r="D53" s="317">
        <v>3.99</v>
      </c>
      <c r="E53" s="22"/>
      <c r="F53" s="15">
        <f t="shared" si="6"/>
        <v>0</v>
      </c>
    </row>
    <row r="54" spans="1:6" x14ac:dyDescent="0.2">
      <c r="A54" s="14">
        <v>13</v>
      </c>
      <c r="B54" s="45" t="s">
        <v>22</v>
      </c>
      <c r="C54" s="19" t="s">
        <v>7</v>
      </c>
      <c r="D54" s="317">
        <v>1</v>
      </c>
      <c r="E54" s="22"/>
      <c r="F54" s="15">
        <f t="shared" si="6"/>
        <v>0</v>
      </c>
    </row>
    <row r="55" spans="1:6" x14ac:dyDescent="0.2">
      <c r="A55" s="14">
        <v>14</v>
      </c>
      <c r="B55" s="45" t="s">
        <v>23</v>
      </c>
      <c r="C55" s="19" t="s">
        <v>7</v>
      </c>
      <c r="D55" s="317">
        <v>1</v>
      </c>
      <c r="E55" s="22"/>
      <c r="F55" s="15">
        <f t="shared" si="6"/>
        <v>0</v>
      </c>
    </row>
    <row r="56" spans="1:6" x14ac:dyDescent="0.2">
      <c r="A56" s="14">
        <v>15</v>
      </c>
      <c r="B56" s="45" t="s">
        <v>24</v>
      </c>
      <c r="C56" s="19" t="s">
        <v>7</v>
      </c>
      <c r="D56" s="331">
        <v>8</v>
      </c>
      <c r="E56" s="22"/>
      <c r="F56" s="15">
        <f t="shared" si="6"/>
        <v>0</v>
      </c>
    </row>
    <row r="57" spans="1:6" x14ac:dyDescent="0.2">
      <c r="A57" s="14">
        <v>16</v>
      </c>
      <c r="B57" s="45" t="s">
        <v>25</v>
      </c>
      <c r="C57" s="19" t="s">
        <v>9</v>
      </c>
      <c r="D57" s="318">
        <v>4</v>
      </c>
      <c r="E57" s="22"/>
      <c r="F57" s="15">
        <f t="shared" si="6"/>
        <v>0</v>
      </c>
    </row>
    <row r="58" spans="1:6" x14ac:dyDescent="0.2">
      <c r="A58" s="14">
        <v>17</v>
      </c>
      <c r="B58" s="45" t="s">
        <v>17</v>
      </c>
      <c r="C58" s="19" t="s">
        <v>9</v>
      </c>
      <c r="D58" s="318">
        <v>4</v>
      </c>
      <c r="E58" s="22"/>
      <c r="F58" s="15">
        <f t="shared" si="6"/>
        <v>0</v>
      </c>
    </row>
    <row r="59" spans="1:6" x14ac:dyDescent="0.2">
      <c r="A59" s="14">
        <v>18</v>
      </c>
      <c r="B59" s="45" t="s">
        <v>18</v>
      </c>
      <c r="C59" s="19" t="s">
        <v>7</v>
      </c>
      <c r="D59" s="319">
        <v>8</v>
      </c>
      <c r="E59" s="22"/>
      <c r="F59" s="15">
        <f t="shared" si="6"/>
        <v>0</v>
      </c>
    </row>
    <row r="60" spans="1:6" x14ac:dyDescent="0.2">
      <c r="A60" s="14"/>
      <c r="B60" s="45" t="s">
        <v>43</v>
      </c>
      <c r="C60" s="19"/>
      <c r="D60" s="18"/>
      <c r="E60" s="19"/>
      <c r="F60" s="15">
        <f>ROUND(SUM(F8:F59),2)</f>
        <v>0</v>
      </c>
    </row>
    <row r="61" spans="1:6" x14ac:dyDescent="0.2">
      <c r="A61" s="14"/>
      <c r="B61" s="45"/>
      <c r="C61" s="19"/>
      <c r="D61" s="18"/>
      <c r="E61" s="19"/>
      <c r="F61" s="15"/>
    </row>
    <row r="62" spans="1:6" x14ac:dyDescent="0.2">
      <c r="A62" s="13" t="s">
        <v>19</v>
      </c>
      <c r="B62" s="131" t="s">
        <v>20</v>
      </c>
      <c r="C62" s="44"/>
      <c r="D62" s="43"/>
      <c r="E62" s="44"/>
      <c r="F62" s="23"/>
    </row>
    <row r="63" spans="1:6" x14ac:dyDescent="0.2">
      <c r="A63" s="14">
        <v>1</v>
      </c>
      <c r="B63" s="45" t="s">
        <v>444</v>
      </c>
      <c r="C63" s="19"/>
      <c r="D63" s="18"/>
      <c r="E63" s="19"/>
      <c r="F63" s="15"/>
    </row>
    <row r="64" spans="1:6" x14ac:dyDescent="0.2">
      <c r="A64" s="14"/>
      <c r="B64" s="45" t="s">
        <v>470</v>
      </c>
      <c r="C64" s="19" t="s">
        <v>5</v>
      </c>
      <c r="D64" s="319"/>
      <c r="E64" s="22"/>
      <c r="F64" s="15">
        <f>ROUND(D64*E64,2)</f>
        <v>0</v>
      </c>
    </row>
    <row r="65" spans="1:6" x14ac:dyDescent="0.2">
      <c r="A65" s="14"/>
      <c r="B65" s="45" t="s">
        <v>456</v>
      </c>
      <c r="C65" s="19" t="s">
        <v>5</v>
      </c>
      <c r="D65" s="319">
        <v>259</v>
      </c>
      <c r="E65" s="22"/>
      <c r="F65" s="15">
        <f>ROUND(D65*E65,2)</f>
        <v>0</v>
      </c>
    </row>
    <row r="66" spans="1:6" x14ac:dyDescent="0.2">
      <c r="A66" s="14"/>
      <c r="B66" s="45" t="s">
        <v>445</v>
      </c>
      <c r="C66" s="19" t="s">
        <v>5</v>
      </c>
      <c r="D66" s="319"/>
      <c r="E66" s="22"/>
      <c r="F66" s="15">
        <f>ROUND(D66*E66,2)</f>
        <v>0</v>
      </c>
    </row>
    <row r="67" spans="1:6" x14ac:dyDescent="0.2">
      <c r="A67" s="11">
        <v>2</v>
      </c>
      <c r="B67" s="45" t="s">
        <v>122</v>
      </c>
      <c r="C67" s="19"/>
      <c r="D67" s="18"/>
      <c r="E67" s="19"/>
      <c r="F67" s="15"/>
    </row>
    <row r="68" spans="1:6" x14ac:dyDescent="0.2">
      <c r="A68" s="14"/>
      <c r="B68" s="45" t="s">
        <v>458</v>
      </c>
      <c r="C68" s="19" t="s">
        <v>7</v>
      </c>
      <c r="D68" s="319"/>
      <c r="E68" s="19"/>
      <c r="F68" s="15">
        <f t="shared" ref="F68:F83" si="7">ROUND(D68*E68,2)</f>
        <v>0</v>
      </c>
    </row>
    <row r="69" spans="1:6" x14ac:dyDescent="0.2">
      <c r="A69" s="14"/>
      <c r="B69" s="45" t="s">
        <v>472</v>
      </c>
      <c r="C69" s="19" t="s">
        <v>7</v>
      </c>
      <c r="D69" s="319"/>
      <c r="E69" s="22"/>
      <c r="F69" s="15">
        <f t="shared" si="7"/>
        <v>0</v>
      </c>
    </row>
    <row r="70" spans="1:6" x14ac:dyDescent="0.2">
      <c r="A70" s="14"/>
      <c r="B70" s="45" t="s">
        <v>459</v>
      </c>
      <c r="C70" s="19" t="s">
        <v>7</v>
      </c>
      <c r="D70" s="319"/>
      <c r="E70" s="19"/>
      <c r="F70" s="15">
        <f t="shared" si="7"/>
        <v>0</v>
      </c>
    </row>
    <row r="71" spans="1:6" x14ac:dyDescent="0.2">
      <c r="A71" s="14"/>
      <c r="B71" s="45" t="s">
        <v>446</v>
      </c>
      <c r="C71" s="19" t="s">
        <v>7</v>
      </c>
      <c r="D71" s="319"/>
      <c r="E71" s="22"/>
      <c r="F71" s="15">
        <f t="shared" si="7"/>
        <v>0</v>
      </c>
    </row>
    <row r="72" spans="1:6" x14ac:dyDescent="0.2">
      <c r="A72" s="14"/>
      <c r="B72" s="45" t="s">
        <v>473</v>
      </c>
      <c r="C72" s="19" t="s">
        <v>7</v>
      </c>
      <c r="D72" s="319"/>
      <c r="E72" s="19"/>
      <c r="F72" s="15">
        <f t="shared" si="7"/>
        <v>0</v>
      </c>
    </row>
    <row r="73" spans="1:6" x14ac:dyDescent="0.2">
      <c r="A73" s="14"/>
      <c r="B73" s="45" t="s">
        <v>460</v>
      </c>
      <c r="C73" s="19" t="s">
        <v>7</v>
      </c>
      <c r="D73" s="319"/>
      <c r="E73" s="19"/>
      <c r="F73" s="15">
        <f t="shared" si="7"/>
        <v>0</v>
      </c>
    </row>
    <row r="74" spans="1:6" x14ac:dyDescent="0.2">
      <c r="A74" s="14"/>
      <c r="B74" s="45" t="s">
        <v>486</v>
      </c>
      <c r="C74" s="19" t="s">
        <v>7</v>
      </c>
      <c r="D74" s="319"/>
      <c r="E74" s="19"/>
      <c r="F74" s="15">
        <f t="shared" si="7"/>
        <v>0</v>
      </c>
    </row>
    <row r="75" spans="1:6" x14ac:dyDescent="0.2">
      <c r="A75" s="14"/>
      <c r="B75" s="45" t="s">
        <v>475</v>
      </c>
      <c r="C75" s="19" t="s">
        <v>7</v>
      </c>
      <c r="D75" s="319"/>
      <c r="E75" s="19"/>
      <c r="F75" s="15">
        <f t="shared" si="7"/>
        <v>0</v>
      </c>
    </row>
    <row r="76" spans="1:6" x14ac:dyDescent="0.2">
      <c r="A76" s="14"/>
      <c r="B76" s="45" t="s">
        <v>476</v>
      </c>
      <c r="C76" s="19" t="s">
        <v>7</v>
      </c>
      <c r="D76" s="319">
        <v>3</v>
      </c>
      <c r="E76" s="19"/>
      <c r="F76" s="15">
        <f t="shared" si="7"/>
        <v>0</v>
      </c>
    </row>
    <row r="77" spans="1:6" x14ac:dyDescent="0.2">
      <c r="A77" s="14"/>
      <c r="B77" s="45" t="s">
        <v>478</v>
      </c>
      <c r="C77" s="19" t="s">
        <v>7</v>
      </c>
      <c r="D77" s="319"/>
      <c r="E77" s="22"/>
      <c r="F77" s="15">
        <f t="shared" si="7"/>
        <v>0</v>
      </c>
    </row>
    <row r="78" spans="1:6" x14ac:dyDescent="0.2">
      <c r="A78" s="14"/>
      <c r="B78" s="45" t="s">
        <v>462</v>
      </c>
      <c r="C78" s="19" t="s">
        <v>7</v>
      </c>
      <c r="D78" s="319"/>
      <c r="E78" s="22"/>
      <c r="F78" s="15">
        <f t="shared" si="7"/>
        <v>0</v>
      </c>
    </row>
    <row r="79" spans="1:6" x14ac:dyDescent="0.2">
      <c r="A79" s="14"/>
      <c r="B79" s="45" t="s">
        <v>448</v>
      </c>
      <c r="C79" s="19" t="s">
        <v>7</v>
      </c>
      <c r="D79" s="319"/>
      <c r="E79" s="22"/>
      <c r="F79" s="15">
        <f t="shared" si="7"/>
        <v>0</v>
      </c>
    </row>
    <row r="80" spans="1:6" x14ac:dyDescent="0.2">
      <c r="A80" s="14"/>
      <c r="B80" s="45" t="s">
        <v>451</v>
      </c>
      <c r="C80" s="19" t="s">
        <v>7</v>
      </c>
      <c r="D80" s="319"/>
      <c r="E80" s="22"/>
      <c r="F80" s="15">
        <f t="shared" si="7"/>
        <v>0</v>
      </c>
    </row>
    <row r="81" spans="1:6" x14ac:dyDescent="0.2">
      <c r="A81" s="14"/>
      <c r="B81" s="45" t="s">
        <v>464</v>
      </c>
      <c r="C81" s="19" t="s">
        <v>7</v>
      </c>
      <c r="D81" s="319"/>
      <c r="E81" s="19"/>
      <c r="F81" s="15">
        <f t="shared" si="7"/>
        <v>0</v>
      </c>
    </row>
    <row r="82" spans="1:6" x14ac:dyDescent="0.2">
      <c r="A82" s="14"/>
      <c r="B82" s="45" t="s">
        <v>452</v>
      </c>
      <c r="C82" s="19" t="s">
        <v>7</v>
      </c>
      <c r="D82" s="319">
        <v>1</v>
      </c>
      <c r="E82" s="19"/>
      <c r="F82" s="15">
        <f t="shared" si="7"/>
        <v>0</v>
      </c>
    </row>
    <row r="83" spans="1:6" x14ac:dyDescent="0.2">
      <c r="A83" s="14"/>
      <c r="B83" s="45" t="s">
        <v>453</v>
      </c>
      <c r="C83" s="19" t="s">
        <v>7</v>
      </c>
      <c r="D83" s="319"/>
      <c r="E83" s="19"/>
      <c r="F83" s="15">
        <f t="shared" si="7"/>
        <v>0</v>
      </c>
    </row>
    <row r="84" spans="1:6" x14ac:dyDescent="0.2">
      <c r="A84" s="14">
        <v>3</v>
      </c>
      <c r="B84" s="45" t="s">
        <v>26</v>
      </c>
      <c r="C84" s="19"/>
      <c r="D84" s="18"/>
      <c r="E84" s="19"/>
      <c r="F84" s="15"/>
    </row>
    <row r="85" spans="1:6" x14ac:dyDescent="0.2">
      <c r="A85" s="14"/>
      <c r="B85" s="45" t="s">
        <v>49</v>
      </c>
      <c r="C85" s="19" t="s">
        <v>7</v>
      </c>
      <c r="D85" s="319"/>
      <c r="E85" s="19"/>
      <c r="F85" s="15">
        <f t="shared" ref="F85:F101" si="8">ROUND(D85*E85,2)</f>
        <v>0</v>
      </c>
    </row>
    <row r="86" spans="1:6" x14ac:dyDescent="0.2">
      <c r="A86" s="14"/>
      <c r="B86" s="45" t="s">
        <v>27</v>
      </c>
      <c r="C86" s="19" t="s">
        <v>7</v>
      </c>
      <c r="D86" s="319">
        <v>1</v>
      </c>
      <c r="E86" s="19"/>
      <c r="F86" s="15">
        <f t="shared" si="8"/>
        <v>0</v>
      </c>
    </row>
    <row r="87" spans="1:6" ht="25.5" x14ac:dyDescent="0.2">
      <c r="A87" s="48">
        <v>4</v>
      </c>
      <c r="B87" s="45" t="s">
        <v>118</v>
      </c>
      <c r="C87" s="19" t="s">
        <v>7</v>
      </c>
      <c r="D87" s="317">
        <v>1</v>
      </c>
      <c r="E87" s="19"/>
      <c r="F87" s="15">
        <f t="shared" si="8"/>
        <v>0</v>
      </c>
    </row>
    <row r="88" spans="1:6" ht="25.5" x14ac:dyDescent="0.2">
      <c r="A88" s="48">
        <v>5</v>
      </c>
      <c r="B88" s="45" t="s">
        <v>121</v>
      </c>
      <c r="C88" s="19" t="s">
        <v>7</v>
      </c>
      <c r="D88" s="317">
        <v>8</v>
      </c>
      <c r="E88" s="19"/>
      <c r="F88" s="15">
        <f t="shared" si="8"/>
        <v>0</v>
      </c>
    </row>
    <row r="89" spans="1:6" ht="25.5" x14ac:dyDescent="0.2">
      <c r="A89" s="48">
        <v>6</v>
      </c>
      <c r="B89" s="45" t="s">
        <v>119</v>
      </c>
      <c r="C89" s="19" t="s">
        <v>7</v>
      </c>
      <c r="D89" s="317">
        <v>0</v>
      </c>
      <c r="E89" s="19"/>
      <c r="F89" s="15">
        <f t="shared" si="8"/>
        <v>0</v>
      </c>
    </row>
    <row r="90" spans="1:6" ht="25.5" x14ac:dyDescent="0.2">
      <c r="A90" s="48">
        <v>7</v>
      </c>
      <c r="B90" s="45" t="s">
        <v>120</v>
      </c>
      <c r="C90" s="19" t="s">
        <v>7</v>
      </c>
      <c r="D90" s="317">
        <v>0</v>
      </c>
      <c r="E90" s="19"/>
      <c r="F90" s="15">
        <f t="shared" si="8"/>
        <v>0</v>
      </c>
    </row>
    <row r="91" spans="1:6" ht="25.5" x14ac:dyDescent="0.2">
      <c r="A91" s="48">
        <v>8</v>
      </c>
      <c r="B91" s="45" t="s">
        <v>123</v>
      </c>
      <c r="C91" s="19" t="s">
        <v>7</v>
      </c>
      <c r="D91" s="317">
        <v>0</v>
      </c>
      <c r="E91" s="19"/>
      <c r="F91" s="15">
        <f t="shared" si="8"/>
        <v>0</v>
      </c>
    </row>
    <row r="92" spans="1:6" x14ac:dyDescent="0.2">
      <c r="A92" s="14">
        <v>4</v>
      </c>
      <c r="B92" s="45" t="s">
        <v>60</v>
      </c>
      <c r="C92" s="19" t="s">
        <v>7</v>
      </c>
      <c r="D92" s="319"/>
      <c r="E92" s="22"/>
      <c r="F92" s="15">
        <f t="shared" si="8"/>
        <v>0</v>
      </c>
    </row>
    <row r="93" spans="1:6" x14ac:dyDescent="0.2">
      <c r="A93" s="48"/>
      <c r="B93" s="45" t="s">
        <v>58</v>
      </c>
      <c r="C93" s="19" t="s">
        <v>7</v>
      </c>
      <c r="D93" s="319">
        <v>1</v>
      </c>
      <c r="E93" s="22"/>
      <c r="F93" s="15">
        <f t="shared" si="8"/>
        <v>0</v>
      </c>
    </row>
    <row r="94" spans="1:6" x14ac:dyDescent="0.2">
      <c r="A94" s="14">
        <v>5</v>
      </c>
      <c r="B94" s="45" t="s">
        <v>28</v>
      </c>
      <c r="C94" s="19" t="s">
        <v>7</v>
      </c>
      <c r="D94" s="319"/>
      <c r="E94" s="22"/>
      <c r="F94" s="15">
        <f t="shared" si="8"/>
        <v>0</v>
      </c>
    </row>
    <row r="95" spans="1:6" x14ac:dyDescent="0.2">
      <c r="A95" s="14">
        <v>6</v>
      </c>
      <c r="B95" s="45" t="s">
        <v>29</v>
      </c>
      <c r="C95" s="19" t="s">
        <v>7</v>
      </c>
      <c r="D95" s="319">
        <v>1</v>
      </c>
      <c r="E95" s="22"/>
      <c r="F95" s="15">
        <f t="shared" si="8"/>
        <v>0</v>
      </c>
    </row>
    <row r="96" spans="1:6" x14ac:dyDescent="0.2">
      <c r="A96" s="14">
        <v>7</v>
      </c>
      <c r="B96" s="45" t="s">
        <v>33</v>
      </c>
      <c r="C96" s="19" t="s">
        <v>7</v>
      </c>
      <c r="D96" s="317">
        <v>1</v>
      </c>
      <c r="E96" s="22"/>
      <c r="F96" s="15">
        <f t="shared" si="8"/>
        <v>0</v>
      </c>
    </row>
    <row r="97" spans="1:6" x14ac:dyDescent="0.2">
      <c r="A97" s="14">
        <v>8</v>
      </c>
      <c r="B97" s="45" t="s">
        <v>34</v>
      </c>
      <c r="C97" s="19" t="s">
        <v>7</v>
      </c>
      <c r="D97" s="317">
        <v>1</v>
      </c>
      <c r="E97" s="22"/>
      <c r="F97" s="15">
        <f t="shared" si="8"/>
        <v>0</v>
      </c>
    </row>
    <row r="98" spans="1:6" x14ac:dyDescent="0.2">
      <c r="A98" s="14">
        <v>9</v>
      </c>
      <c r="B98" s="45" t="s">
        <v>30</v>
      </c>
      <c r="C98" s="19" t="s">
        <v>5</v>
      </c>
      <c r="D98" s="334">
        <v>319.5</v>
      </c>
      <c r="E98" s="22"/>
      <c r="F98" s="15">
        <f t="shared" si="8"/>
        <v>0</v>
      </c>
    </row>
    <row r="99" spans="1:6" x14ac:dyDescent="0.2">
      <c r="A99" s="14">
        <v>10</v>
      </c>
      <c r="B99" s="45" t="s">
        <v>31</v>
      </c>
      <c r="C99" s="19" t="s">
        <v>5</v>
      </c>
      <c r="D99" s="317">
        <v>319.5</v>
      </c>
      <c r="E99" s="22"/>
      <c r="F99" s="15">
        <f t="shared" si="8"/>
        <v>0</v>
      </c>
    </row>
    <row r="100" spans="1:6" x14ac:dyDescent="0.2">
      <c r="A100" s="14">
        <v>11</v>
      </c>
      <c r="B100" s="45" t="s">
        <v>32</v>
      </c>
      <c r="C100" s="19" t="s">
        <v>5</v>
      </c>
      <c r="D100" s="317">
        <v>319.5</v>
      </c>
      <c r="E100" s="22"/>
      <c r="F100" s="15">
        <f t="shared" si="8"/>
        <v>0</v>
      </c>
    </row>
    <row r="101" spans="1:6" x14ac:dyDescent="0.2">
      <c r="A101" s="14">
        <v>12</v>
      </c>
      <c r="B101" s="45" t="s">
        <v>39</v>
      </c>
      <c r="C101" s="19" t="s">
        <v>5</v>
      </c>
      <c r="D101" s="317">
        <v>319.5</v>
      </c>
      <c r="E101" s="22"/>
      <c r="F101" s="15">
        <f t="shared" si="8"/>
        <v>0</v>
      </c>
    </row>
    <row r="102" spans="1:6" x14ac:dyDescent="0.2">
      <c r="A102" s="40"/>
      <c r="B102" s="45" t="s">
        <v>42</v>
      </c>
      <c r="C102" s="19"/>
      <c r="D102" s="18"/>
      <c r="E102" s="19"/>
      <c r="F102" s="15">
        <f>ROUND(SUM(F64:F101),2)</f>
        <v>0</v>
      </c>
    </row>
    <row r="103" spans="1:6" x14ac:dyDescent="0.2">
      <c r="A103" s="14"/>
      <c r="B103" s="45"/>
      <c r="C103" s="19"/>
      <c r="D103" s="18"/>
      <c r="E103" s="19"/>
      <c r="F103" s="15"/>
    </row>
    <row r="104" spans="1:6" x14ac:dyDescent="0.2">
      <c r="A104" s="13" t="s">
        <v>8</v>
      </c>
      <c r="B104" s="131" t="s">
        <v>487</v>
      </c>
      <c r="C104" s="19"/>
      <c r="D104" s="18"/>
      <c r="E104" s="19"/>
      <c r="F104" s="15"/>
    </row>
    <row r="105" spans="1:6" x14ac:dyDescent="0.2">
      <c r="A105" s="14">
        <v>1</v>
      </c>
      <c r="B105" s="45" t="s">
        <v>40</v>
      </c>
      <c r="C105" s="19"/>
      <c r="D105" s="18"/>
      <c r="E105" s="19"/>
      <c r="F105" s="15"/>
    </row>
    <row r="106" spans="1:6" x14ac:dyDescent="0.2">
      <c r="A106" s="14"/>
      <c r="B106" s="45" t="s">
        <v>61</v>
      </c>
      <c r="C106" s="19" t="s">
        <v>7</v>
      </c>
      <c r="D106" s="319"/>
      <c r="E106" s="19"/>
      <c r="F106" s="15">
        <f t="shared" ref="F106:F121" si="9">ROUND(D106*E106,2)</f>
        <v>0</v>
      </c>
    </row>
    <row r="107" spans="1:6" x14ac:dyDescent="0.2">
      <c r="A107" s="14"/>
      <c r="B107" s="45" t="s">
        <v>59</v>
      </c>
      <c r="C107" s="19" t="s">
        <v>7</v>
      </c>
      <c r="D107" s="319"/>
      <c r="E107" s="19"/>
      <c r="F107" s="15">
        <f t="shared" si="9"/>
        <v>0</v>
      </c>
    </row>
    <row r="108" spans="1:6" x14ac:dyDescent="0.2">
      <c r="A108" s="14"/>
      <c r="B108" s="45" t="s">
        <v>35</v>
      </c>
      <c r="C108" s="19" t="s">
        <v>7</v>
      </c>
      <c r="D108" s="319">
        <v>11</v>
      </c>
      <c r="E108" s="19"/>
      <c r="F108" s="15">
        <f t="shared" si="9"/>
        <v>0</v>
      </c>
    </row>
    <row r="109" spans="1:6" x14ac:dyDescent="0.2">
      <c r="A109" s="14"/>
      <c r="B109" s="45" t="s">
        <v>62</v>
      </c>
      <c r="C109" s="19" t="s">
        <v>7</v>
      </c>
      <c r="D109" s="319"/>
      <c r="E109" s="19"/>
      <c r="F109" s="15">
        <f t="shared" si="9"/>
        <v>0</v>
      </c>
    </row>
    <row r="110" spans="1:6" x14ac:dyDescent="0.2">
      <c r="A110" s="14"/>
      <c r="B110" s="45" t="s">
        <v>36</v>
      </c>
      <c r="C110" s="19" t="s">
        <v>7</v>
      </c>
      <c r="D110" s="319"/>
      <c r="E110" s="19"/>
      <c r="F110" s="15">
        <f t="shared" si="9"/>
        <v>0</v>
      </c>
    </row>
    <row r="111" spans="1:6" x14ac:dyDescent="0.2">
      <c r="A111" s="14">
        <v>2</v>
      </c>
      <c r="B111" s="45" t="s">
        <v>63</v>
      </c>
      <c r="C111" s="19" t="s">
        <v>5</v>
      </c>
      <c r="D111" s="317">
        <v>0</v>
      </c>
      <c r="E111" s="19"/>
      <c r="F111" s="15">
        <f t="shared" si="9"/>
        <v>0</v>
      </c>
    </row>
    <row r="112" spans="1:6" x14ac:dyDescent="0.2">
      <c r="A112" s="14">
        <v>3</v>
      </c>
      <c r="B112" s="45" t="s">
        <v>53</v>
      </c>
      <c r="C112" s="19" t="s">
        <v>5</v>
      </c>
      <c r="D112" s="317">
        <v>0</v>
      </c>
      <c r="E112" s="19"/>
      <c r="F112" s="15">
        <f t="shared" si="9"/>
        <v>0</v>
      </c>
    </row>
    <row r="113" spans="1:6" x14ac:dyDescent="0.2">
      <c r="A113" s="14">
        <v>4</v>
      </c>
      <c r="B113" s="45" t="s">
        <v>45</v>
      </c>
      <c r="C113" s="19" t="s">
        <v>5</v>
      </c>
      <c r="D113" s="317">
        <v>60.5</v>
      </c>
      <c r="E113" s="19"/>
      <c r="F113" s="15">
        <f t="shared" si="9"/>
        <v>0</v>
      </c>
    </row>
    <row r="114" spans="1:6" x14ac:dyDescent="0.2">
      <c r="A114" s="14">
        <v>5</v>
      </c>
      <c r="B114" s="45" t="s">
        <v>64</v>
      </c>
      <c r="C114" s="19" t="s">
        <v>7</v>
      </c>
      <c r="D114" s="317">
        <v>0</v>
      </c>
      <c r="E114" s="19"/>
      <c r="F114" s="15">
        <f t="shared" si="9"/>
        <v>0</v>
      </c>
    </row>
    <row r="115" spans="1:6" x14ac:dyDescent="0.2">
      <c r="A115" s="14">
        <v>6</v>
      </c>
      <c r="B115" s="45" t="s">
        <v>55</v>
      </c>
      <c r="C115" s="19" t="s">
        <v>7</v>
      </c>
      <c r="D115" s="317">
        <v>0</v>
      </c>
      <c r="E115" s="22"/>
      <c r="F115" s="15">
        <f t="shared" si="9"/>
        <v>0</v>
      </c>
    </row>
    <row r="116" spans="1:6" x14ac:dyDescent="0.2">
      <c r="A116" s="14">
        <v>7</v>
      </c>
      <c r="B116" s="45" t="s">
        <v>37</v>
      </c>
      <c r="C116" s="19" t="s">
        <v>7</v>
      </c>
      <c r="D116" s="317">
        <v>22</v>
      </c>
      <c r="E116" s="22"/>
      <c r="F116" s="15">
        <f t="shared" si="9"/>
        <v>0</v>
      </c>
    </row>
    <row r="117" spans="1:6" x14ac:dyDescent="0.2">
      <c r="A117" s="14">
        <v>8</v>
      </c>
      <c r="B117" s="45" t="s">
        <v>485</v>
      </c>
      <c r="C117" s="19" t="s">
        <v>7</v>
      </c>
      <c r="D117" s="317">
        <v>0</v>
      </c>
      <c r="E117" s="19"/>
      <c r="F117" s="15">
        <f t="shared" si="9"/>
        <v>0</v>
      </c>
    </row>
    <row r="118" spans="1:6" x14ac:dyDescent="0.2">
      <c r="A118" s="14">
        <v>9</v>
      </c>
      <c r="B118" s="45" t="s">
        <v>467</v>
      </c>
      <c r="C118" s="19" t="s">
        <v>7</v>
      </c>
      <c r="D118" s="317">
        <v>0</v>
      </c>
      <c r="E118" s="19"/>
      <c r="F118" s="15">
        <f t="shared" si="9"/>
        <v>0</v>
      </c>
    </row>
    <row r="119" spans="1:6" x14ac:dyDescent="0.2">
      <c r="A119" s="14">
        <v>10</v>
      </c>
      <c r="B119" s="45" t="s">
        <v>469</v>
      </c>
      <c r="C119" s="19" t="s">
        <v>7</v>
      </c>
      <c r="D119" s="317">
        <v>11</v>
      </c>
      <c r="E119" s="19"/>
      <c r="F119" s="15">
        <f t="shared" si="9"/>
        <v>0</v>
      </c>
    </row>
    <row r="120" spans="1:6" x14ac:dyDescent="0.2">
      <c r="A120" s="14">
        <v>11</v>
      </c>
      <c r="B120" s="45" t="s">
        <v>10</v>
      </c>
      <c r="C120" s="19" t="s">
        <v>9</v>
      </c>
      <c r="D120" s="318">
        <v>0.55000000000000004</v>
      </c>
      <c r="E120" s="22"/>
      <c r="F120" s="15">
        <f t="shared" si="9"/>
        <v>0</v>
      </c>
    </row>
    <row r="121" spans="1:6" x14ac:dyDescent="0.2">
      <c r="A121" s="14">
        <v>12</v>
      </c>
      <c r="B121" s="45" t="s">
        <v>11</v>
      </c>
      <c r="C121" s="19" t="s">
        <v>7</v>
      </c>
      <c r="D121" s="317">
        <v>11</v>
      </c>
      <c r="E121" s="22"/>
      <c r="F121" s="15">
        <f t="shared" si="9"/>
        <v>0</v>
      </c>
    </row>
    <row r="122" spans="1:6" ht="13.5" thickBot="1" x14ac:dyDescent="0.25">
      <c r="A122" s="14"/>
      <c r="B122" s="45" t="s">
        <v>41</v>
      </c>
      <c r="C122" s="19"/>
      <c r="D122" s="19"/>
      <c r="E122" s="19"/>
      <c r="F122" s="15">
        <f>ROUND(SUM(F106:F121),2)</f>
        <v>0</v>
      </c>
    </row>
    <row r="123" spans="1:6" ht="13.5" thickBot="1" x14ac:dyDescent="0.25">
      <c r="A123" s="3"/>
      <c r="B123" s="142" t="s">
        <v>111</v>
      </c>
      <c r="C123" s="121"/>
      <c r="D123" s="121"/>
      <c r="E123" s="122"/>
      <c r="F123" s="73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view="pageBreakPreview" topLeftCell="A107" zoomScaleNormal="100" zoomScaleSheetLayoutView="100" workbookViewId="0">
      <selection activeCell="D121" sqref="D9:D121"/>
    </sheetView>
  </sheetViews>
  <sheetFormatPr defaultColWidth="8.85546875" defaultRowHeight="12.75" customHeight="1" x14ac:dyDescent="0.2"/>
  <cols>
    <col min="1" max="1" width="5.28515625" customWidth="1"/>
    <col min="2" max="2" width="51.7109375" style="123" customWidth="1"/>
    <col min="3" max="3" width="5.5703125" style="123" customWidth="1"/>
    <col min="4" max="4" width="7" style="123" bestFit="1" customWidth="1"/>
    <col min="5" max="5" width="6.140625" style="123" bestFit="1" customWidth="1"/>
    <col min="6" max="6" width="8.7109375" bestFit="1" customWidth="1"/>
  </cols>
  <sheetData>
    <row r="1" spans="1:6" ht="20.25" x14ac:dyDescent="0.2">
      <c r="A1" s="7" t="s">
        <v>200</v>
      </c>
      <c r="B1" s="294" t="s">
        <v>571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408</v>
      </c>
    </row>
    <row r="4" spans="1:6" x14ac:dyDescent="0.2">
      <c r="A4" s="7"/>
      <c r="B4" s="9"/>
      <c r="C4" s="27"/>
      <c r="D4" s="186" t="s">
        <v>161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582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124"/>
      <c r="E7" s="125"/>
      <c r="F7" s="17"/>
    </row>
    <row r="8" spans="1:6" x14ac:dyDescent="0.2">
      <c r="A8" s="13"/>
      <c r="B8" s="131" t="s">
        <v>153</v>
      </c>
      <c r="C8" s="14"/>
      <c r="D8" s="19"/>
      <c r="E8" s="54"/>
      <c r="F8" s="25"/>
    </row>
    <row r="9" spans="1:6" x14ac:dyDescent="0.2">
      <c r="A9" s="60">
        <v>1</v>
      </c>
      <c r="B9" s="74" t="s">
        <v>131</v>
      </c>
      <c r="C9" s="59" t="s">
        <v>132</v>
      </c>
      <c r="D9" s="164">
        <v>3164</v>
      </c>
      <c r="E9" s="22"/>
      <c r="F9" s="15">
        <f t="shared" ref="F9:F20" si="0">ROUND(D9*E9,2)</f>
        <v>0</v>
      </c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64">
        <v>1582</v>
      </c>
      <c r="E10" s="22"/>
      <c r="F10" s="15">
        <f t="shared" si="0"/>
        <v>0</v>
      </c>
    </row>
    <row r="11" spans="1:6" ht="25.5" x14ac:dyDescent="0.2">
      <c r="A11" s="60">
        <f t="shared" ref="A11:A20" si="1">A10+1</f>
        <v>3</v>
      </c>
      <c r="B11" s="74" t="s">
        <v>443</v>
      </c>
      <c r="C11" s="59" t="s">
        <v>135</v>
      </c>
      <c r="D11" s="163">
        <v>1039.5</v>
      </c>
      <c r="E11" s="22"/>
      <c r="F11" s="15">
        <f t="shared" si="0"/>
        <v>0</v>
      </c>
    </row>
    <row r="12" spans="1:6" x14ac:dyDescent="0.2">
      <c r="A12" s="60">
        <f t="shared" si="1"/>
        <v>4</v>
      </c>
      <c r="B12" s="74" t="s">
        <v>136</v>
      </c>
      <c r="C12" s="59" t="s">
        <v>137</v>
      </c>
      <c r="D12" s="163">
        <v>1197.7</v>
      </c>
      <c r="E12" s="22"/>
      <c r="F12" s="15">
        <f t="shared" si="0"/>
        <v>0</v>
      </c>
    </row>
    <row r="13" spans="1:6" x14ac:dyDescent="0.2">
      <c r="A13" s="60">
        <f t="shared" si="1"/>
        <v>5</v>
      </c>
      <c r="B13" s="74" t="s">
        <v>138</v>
      </c>
      <c r="C13" s="59" t="s">
        <v>137</v>
      </c>
      <c r="D13" s="163">
        <v>1197.7</v>
      </c>
      <c r="E13" s="22"/>
      <c r="F13" s="15">
        <f t="shared" si="0"/>
        <v>0</v>
      </c>
    </row>
    <row r="14" spans="1:6" ht="25.5" x14ac:dyDescent="0.2">
      <c r="A14" s="60">
        <f t="shared" si="1"/>
        <v>6</v>
      </c>
      <c r="B14" s="74" t="s">
        <v>442</v>
      </c>
      <c r="C14" s="59" t="s">
        <v>137</v>
      </c>
      <c r="D14" s="163">
        <v>1039.5</v>
      </c>
      <c r="E14" s="22"/>
      <c r="F14" s="15">
        <f t="shared" si="0"/>
        <v>0</v>
      </c>
    </row>
    <row r="15" spans="1:6" ht="25.5" x14ac:dyDescent="0.2">
      <c r="A15" s="60">
        <f t="shared" si="1"/>
        <v>7</v>
      </c>
      <c r="B15" s="74" t="s">
        <v>142</v>
      </c>
      <c r="C15" s="59" t="s">
        <v>139</v>
      </c>
      <c r="D15" s="163">
        <v>151.87199999999999</v>
      </c>
      <c r="E15" s="22"/>
      <c r="F15" s="15">
        <f t="shared" si="0"/>
        <v>0</v>
      </c>
    </row>
    <row r="16" spans="1:6" ht="25.5" x14ac:dyDescent="0.2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 x14ac:dyDescent="0.2">
      <c r="A17" s="60">
        <f t="shared" si="1"/>
        <v>9</v>
      </c>
      <c r="B17" s="74" t="s">
        <v>144</v>
      </c>
      <c r="C17" s="59" t="s">
        <v>139</v>
      </c>
      <c r="D17" s="163">
        <v>227.80799999999999</v>
      </c>
      <c r="E17" s="22"/>
      <c r="F17" s="15">
        <f t="shared" si="0"/>
        <v>0</v>
      </c>
    </row>
    <row r="18" spans="1:6" ht="25.5" x14ac:dyDescent="0.2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 x14ac:dyDescent="0.2">
      <c r="A19" s="60">
        <f t="shared" si="1"/>
        <v>11</v>
      </c>
      <c r="B19" s="74" t="s">
        <v>155</v>
      </c>
      <c r="C19" s="59" t="s">
        <v>140</v>
      </c>
      <c r="D19" s="163">
        <v>1582</v>
      </c>
      <c r="E19" s="22"/>
      <c r="F19" s="15">
        <f t="shared" si="0"/>
        <v>0</v>
      </c>
    </row>
    <row r="20" spans="1:6" x14ac:dyDescent="0.2">
      <c r="A20" s="60">
        <f t="shared" si="1"/>
        <v>12</v>
      </c>
      <c r="B20" s="74" t="s">
        <v>141</v>
      </c>
      <c r="C20" s="59" t="s">
        <v>132</v>
      </c>
      <c r="D20" s="163">
        <v>3164</v>
      </c>
      <c r="E20" s="22"/>
      <c r="F20" s="15">
        <f t="shared" si="0"/>
        <v>0</v>
      </c>
    </row>
    <row r="21" spans="1:6" x14ac:dyDescent="0.2">
      <c r="A21" s="60"/>
      <c r="B21" s="74"/>
      <c r="C21" s="59"/>
      <c r="D21" s="76"/>
      <c r="E21" s="52"/>
      <c r="F21" s="17"/>
    </row>
    <row r="22" spans="1:6" x14ac:dyDescent="0.2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 x14ac:dyDescent="0.2">
      <c r="A23" s="60">
        <f t="shared" si="2"/>
        <v>2</v>
      </c>
      <c r="B23" s="74" t="s">
        <v>147</v>
      </c>
      <c r="C23" s="59" t="s">
        <v>140</v>
      </c>
      <c r="D23" s="163">
        <v>0</v>
      </c>
      <c r="E23" s="22"/>
      <c r="F23" s="15">
        <f>ROUND(D23*E23,2)</f>
        <v>0</v>
      </c>
    </row>
    <row r="24" spans="1:6" x14ac:dyDescent="0.2">
      <c r="A24" s="60"/>
      <c r="B24" s="74"/>
      <c r="C24" s="59"/>
      <c r="D24" s="76"/>
      <c r="E24" s="52"/>
      <c r="F24" s="17"/>
    </row>
    <row r="25" spans="1:6" x14ac:dyDescent="0.2">
      <c r="A25" s="63">
        <f t="shared" ref="A25:A30" si="3">A24+1</f>
        <v>1</v>
      </c>
      <c r="B25" s="69" t="s">
        <v>148</v>
      </c>
      <c r="C25" s="65" t="s">
        <v>132</v>
      </c>
      <c r="D25" s="166">
        <v>147</v>
      </c>
      <c r="E25" s="22"/>
      <c r="F25" s="15">
        <f t="shared" ref="F25:F30" si="4">ROUND(D25*E25,2)</f>
        <v>0</v>
      </c>
    </row>
    <row r="26" spans="1:6" x14ac:dyDescent="0.2">
      <c r="A26" s="63">
        <f t="shared" si="3"/>
        <v>2</v>
      </c>
      <c r="B26" s="69" t="s">
        <v>149</v>
      </c>
      <c r="C26" s="65" t="s">
        <v>140</v>
      </c>
      <c r="D26" s="166">
        <v>176.4</v>
      </c>
      <c r="E26" s="22"/>
      <c r="F26" s="15">
        <f t="shared" si="4"/>
        <v>0</v>
      </c>
    </row>
    <row r="27" spans="1:6" x14ac:dyDescent="0.2">
      <c r="A27" s="63">
        <f t="shared" si="3"/>
        <v>3</v>
      </c>
      <c r="B27" s="74" t="s">
        <v>136</v>
      </c>
      <c r="C27" s="59" t="s">
        <v>137</v>
      </c>
      <c r="D27" s="163">
        <v>30.869999999999997</v>
      </c>
      <c r="E27" s="22"/>
      <c r="F27" s="15">
        <f t="shared" si="4"/>
        <v>0</v>
      </c>
    </row>
    <row r="28" spans="1:6" x14ac:dyDescent="0.2">
      <c r="A28" s="63">
        <f t="shared" si="3"/>
        <v>4</v>
      </c>
      <c r="B28" s="74" t="s">
        <v>138</v>
      </c>
      <c r="C28" s="59" t="s">
        <v>137</v>
      </c>
      <c r="D28" s="163">
        <v>30.869999999999997</v>
      </c>
      <c r="E28" s="22"/>
      <c r="F28" s="15">
        <f t="shared" si="4"/>
        <v>0</v>
      </c>
    </row>
    <row r="29" spans="1:6" ht="25.5" x14ac:dyDescent="0.2">
      <c r="A29" s="63">
        <f t="shared" si="3"/>
        <v>5</v>
      </c>
      <c r="B29" s="69" t="s">
        <v>151</v>
      </c>
      <c r="C29" s="65" t="s">
        <v>132</v>
      </c>
      <c r="D29" s="166">
        <v>147</v>
      </c>
      <c r="E29" s="22"/>
      <c r="F29" s="15">
        <f t="shared" si="4"/>
        <v>0</v>
      </c>
    </row>
    <row r="30" spans="1:6" ht="25.5" x14ac:dyDescent="0.2">
      <c r="A30" s="63">
        <f t="shared" si="3"/>
        <v>6</v>
      </c>
      <c r="B30" s="69" t="s">
        <v>152</v>
      </c>
      <c r="C30" s="65" t="s">
        <v>140</v>
      </c>
      <c r="D30" s="166">
        <v>176.4</v>
      </c>
      <c r="E30" s="22"/>
      <c r="F30" s="15">
        <f t="shared" si="4"/>
        <v>0</v>
      </c>
    </row>
    <row r="31" spans="1:6" x14ac:dyDescent="0.2">
      <c r="A31" s="63"/>
      <c r="B31" s="69" t="s">
        <v>537</v>
      </c>
      <c r="C31" s="65"/>
      <c r="D31" s="66"/>
      <c r="E31" s="53"/>
      <c r="F31" s="17"/>
    </row>
    <row r="32" spans="1:6" x14ac:dyDescent="0.2">
      <c r="A32" s="63"/>
      <c r="B32" s="69" t="s">
        <v>538</v>
      </c>
      <c r="C32" s="65"/>
      <c r="D32" s="66"/>
      <c r="E32" s="50"/>
      <c r="F32" s="17"/>
    </row>
    <row r="33" spans="1:6" x14ac:dyDescent="0.2">
      <c r="A33" s="60"/>
      <c r="B33" s="131" t="s">
        <v>154</v>
      </c>
      <c r="C33" s="59"/>
      <c r="D33" s="76"/>
      <c r="E33" s="50"/>
      <c r="F33" s="17"/>
    </row>
    <row r="34" spans="1:6" x14ac:dyDescent="0.2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 x14ac:dyDescent="0.2">
      <c r="A35" s="14"/>
      <c r="B35" s="132" t="s">
        <v>194</v>
      </c>
      <c r="C35" s="144" t="s">
        <v>9</v>
      </c>
      <c r="D35" s="333">
        <v>4158</v>
      </c>
      <c r="E35" s="50"/>
      <c r="F35" s="17"/>
    </row>
    <row r="36" spans="1:6" x14ac:dyDescent="0.2">
      <c r="A36" s="14"/>
      <c r="B36" s="45" t="s">
        <v>12</v>
      </c>
      <c r="C36" s="19" t="s">
        <v>9</v>
      </c>
      <c r="D36" s="317">
        <v>965.68499999999995</v>
      </c>
      <c r="E36" s="50"/>
      <c r="F36" s="17"/>
    </row>
    <row r="37" spans="1:6" x14ac:dyDescent="0.2">
      <c r="A37" s="14"/>
      <c r="B37" s="45" t="s">
        <v>13</v>
      </c>
      <c r="C37" s="19" t="s">
        <v>9</v>
      </c>
      <c r="D37" s="333">
        <v>39.6</v>
      </c>
      <c r="E37" s="125"/>
      <c r="F37" s="17"/>
    </row>
    <row r="38" spans="1:6" x14ac:dyDescent="0.2">
      <c r="A38" s="14"/>
      <c r="B38" s="45" t="s">
        <v>560</v>
      </c>
      <c r="C38" s="19" t="s">
        <v>9</v>
      </c>
      <c r="D38" s="316">
        <f>SUM(D35:D37)</f>
        <v>5163.2849999999999</v>
      </c>
      <c r="E38" s="125"/>
      <c r="F38" s="17"/>
    </row>
    <row r="39" spans="1:6" x14ac:dyDescent="0.2">
      <c r="A39" s="14"/>
      <c r="B39" s="45" t="s">
        <v>14</v>
      </c>
      <c r="C39" s="19" t="s">
        <v>9</v>
      </c>
      <c r="D39" s="307">
        <f>D38-D40</f>
        <v>1032.6549999999997</v>
      </c>
      <c r="E39" s="125"/>
      <c r="F39" s="17"/>
    </row>
    <row r="40" spans="1:6" x14ac:dyDescent="0.2">
      <c r="A40" s="14"/>
      <c r="B40" s="45" t="s">
        <v>15</v>
      </c>
      <c r="C40" s="19" t="s">
        <v>9</v>
      </c>
      <c r="D40" s="308">
        <f>ROUND(D38*80%,2)</f>
        <v>4130.63</v>
      </c>
      <c r="E40" s="126"/>
      <c r="F40" s="25"/>
    </row>
    <row r="41" spans="1:6" x14ac:dyDescent="0.2">
      <c r="A41" s="14">
        <v>1</v>
      </c>
      <c r="B41" s="45" t="s">
        <v>110</v>
      </c>
      <c r="C41" s="19" t="s">
        <v>9</v>
      </c>
      <c r="D41" s="307">
        <f>D39-D42</f>
        <v>826.12499999999977</v>
      </c>
      <c r="E41" s="159"/>
      <c r="F41" s="15">
        <f t="shared" ref="F41:F59" si="5">ROUND(D41*E41,2)</f>
        <v>0</v>
      </c>
    </row>
    <row r="42" spans="1:6" x14ac:dyDescent="0.2">
      <c r="A42" s="14">
        <v>2</v>
      </c>
      <c r="B42" s="45" t="s">
        <v>98</v>
      </c>
      <c r="C42" s="19" t="s">
        <v>9</v>
      </c>
      <c r="D42" s="308">
        <f>ROUND(D39*20%,2)</f>
        <v>206.53</v>
      </c>
      <c r="E42" s="159"/>
      <c r="F42" s="15">
        <f t="shared" si="5"/>
        <v>0</v>
      </c>
    </row>
    <row r="43" spans="1:6" x14ac:dyDescent="0.2">
      <c r="A43" s="14">
        <v>3</v>
      </c>
      <c r="B43" s="45" t="s">
        <v>197</v>
      </c>
      <c r="C43" s="19" t="s">
        <v>9</v>
      </c>
      <c r="D43" s="307">
        <f>D42</f>
        <v>206.53</v>
      </c>
      <c r="E43" s="159"/>
      <c r="F43" s="15">
        <f t="shared" si="5"/>
        <v>0</v>
      </c>
    </row>
    <row r="44" spans="1:6" x14ac:dyDescent="0.2">
      <c r="A44" s="14">
        <v>3</v>
      </c>
      <c r="B44" s="45" t="s">
        <v>157</v>
      </c>
      <c r="C44" s="19" t="s">
        <v>9</v>
      </c>
      <c r="D44" s="307">
        <f>D39</f>
        <v>1032.6549999999997</v>
      </c>
      <c r="E44" s="159"/>
      <c r="F44" s="15">
        <f t="shared" si="5"/>
        <v>0</v>
      </c>
    </row>
    <row r="45" spans="1:6" x14ac:dyDescent="0.2">
      <c r="A45" s="14">
        <v>4</v>
      </c>
      <c r="B45" s="45" t="s">
        <v>198</v>
      </c>
      <c r="C45" s="19" t="s">
        <v>9</v>
      </c>
      <c r="D45" s="307">
        <f>D44</f>
        <v>1032.6549999999997</v>
      </c>
      <c r="E45" s="159"/>
      <c r="F45" s="15">
        <f t="shared" si="5"/>
        <v>0</v>
      </c>
    </row>
    <row r="46" spans="1:6" x14ac:dyDescent="0.2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4130.63</v>
      </c>
      <c r="E46" s="159"/>
      <c r="F46" s="15">
        <f t="shared" si="5"/>
        <v>0</v>
      </c>
    </row>
    <row r="47" spans="1:6" x14ac:dyDescent="0.2">
      <c r="A47" s="14">
        <v>6</v>
      </c>
      <c r="B47" s="45" t="s">
        <v>115</v>
      </c>
      <c r="C47" s="19" t="s">
        <v>9</v>
      </c>
      <c r="D47" s="307">
        <f>D46</f>
        <v>4130.63</v>
      </c>
      <c r="E47" s="159"/>
      <c r="F47" s="15">
        <f t="shared" si="5"/>
        <v>0</v>
      </c>
    </row>
    <row r="48" spans="1:6" x14ac:dyDescent="0.2">
      <c r="A48" s="14">
        <v>7</v>
      </c>
      <c r="B48" s="45" t="s">
        <v>158</v>
      </c>
      <c r="C48" s="19" t="s">
        <v>9</v>
      </c>
      <c r="D48" s="307">
        <f>D46</f>
        <v>4130.63</v>
      </c>
      <c r="E48" s="159"/>
      <c r="F48" s="15">
        <f t="shared" si="5"/>
        <v>0</v>
      </c>
    </row>
    <row r="49" spans="1:6" ht="25.5" x14ac:dyDescent="0.2">
      <c r="A49" s="14">
        <v>8</v>
      </c>
      <c r="B49" s="45" t="s">
        <v>199</v>
      </c>
      <c r="C49" s="19" t="s">
        <v>9</v>
      </c>
      <c r="D49" s="307">
        <f>D46</f>
        <v>4130.63</v>
      </c>
      <c r="E49" s="159"/>
      <c r="F49" s="15">
        <f t="shared" si="5"/>
        <v>0</v>
      </c>
    </row>
    <row r="50" spans="1:6" ht="25.5" x14ac:dyDescent="0.2">
      <c r="A50" s="14">
        <v>9</v>
      </c>
      <c r="B50" s="45" t="s">
        <v>21</v>
      </c>
      <c r="C50" s="19" t="s">
        <v>9</v>
      </c>
      <c r="D50" s="317">
        <v>0</v>
      </c>
      <c r="E50" s="22"/>
      <c r="F50" s="15">
        <f t="shared" si="5"/>
        <v>0</v>
      </c>
    </row>
    <row r="51" spans="1:6" ht="25.5" x14ac:dyDescent="0.2">
      <c r="A51" s="14">
        <v>10</v>
      </c>
      <c r="B51" s="45" t="s">
        <v>16</v>
      </c>
      <c r="C51" s="19" t="s">
        <v>9</v>
      </c>
      <c r="D51" s="317">
        <v>5163.2849999999999</v>
      </c>
      <c r="E51" s="22"/>
      <c r="F51" s="15">
        <f t="shared" si="5"/>
        <v>0</v>
      </c>
    </row>
    <row r="52" spans="1:6" x14ac:dyDescent="0.2">
      <c r="A52" s="14">
        <v>11</v>
      </c>
      <c r="B52" s="45" t="s">
        <v>70</v>
      </c>
      <c r="C52" s="19" t="s">
        <v>9</v>
      </c>
      <c r="D52" s="317">
        <v>5163.2849999999999</v>
      </c>
      <c r="E52" s="22"/>
      <c r="F52" s="15">
        <f t="shared" si="5"/>
        <v>0</v>
      </c>
    </row>
    <row r="53" spans="1:6" ht="25.5" x14ac:dyDescent="0.2">
      <c r="A53" s="14">
        <v>12</v>
      </c>
      <c r="B53" s="45" t="s">
        <v>150</v>
      </c>
      <c r="C53" s="19" t="s">
        <v>9</v>
      </c>
      <c r="D53" s="317">
        <v>21.95</v>
      </c>
      <c r="E53" s="22"/>
      <c r="F53" s="15">
        <f t="shared" si="5"/>
        <v>0</v>
      </c>
    </row>
    <row r="54" spans="1:6" x14ac:dyDescent="0.2">
      <c r="A54" s="14">
        <v>13</v>
      </c>
      <c r="B54" s="45" t="s">
        <v>22</v>
      </c>
      <c r="C54" s="19" t="s">
        <v>7</v>
      </c>
      <c r="D54" s="317">
        <v>15</v>
      </c>
      <c r="E54" s="22"/>
      <c r="F54" s="15">
        <f t="shared" si="5"/>
        <v>0</v>
      </c>
    </row>
    <row r="55" spans="1:6" x14ac:dyDescent="0.2">
      <c r="A55" s="14">
        <v>14</v>
      </c>
      <c r="B55" s="45" t="s">
        <v>23</v>
      </c>
      <c r="C55" s="19" t="s">
        <v>7</v>
      </c>
      <c r="D55" s="317">
        <v>7</v>
      </c>
      <c r="E55" s="22"/>
      <c r="F55" s="15">
        <f t="shared" si="5"/>
        <v>0</v>
      </c>
    </row>
    <row r="56" spans="1:6" x14ac:dyDescent="0.2">
      <c r="A56" s="14">
        <v>15</v>
      </c>
      <c r="B56" s="45" t="s">
        <v>24</v>
      </c>
      <c r="C56" s="19" t="s">
        <v>7</v>
      </c>
      <c r="D56" s="331">
        <v>72</v>
      </c>
      <c r="E56" s="22"/>
      <c r="F56" s="15">
        <f t="shared" si="5"/>
        <v>0</v>
      </c>
    </row>
    <row r="57" spans="1:6" x14ac:dyDescent="0.2">
      <c r="A57" s="14">
        <v>16</v>
      </c>
      <c r="B57" s="45" t="s">
        <v>25</v>
      </c>
      <c r="C57" s="19" t="s">
        <v>9</v>
      </c>
      <c r="D57" s="318">
        <v>36</v>
      </c>
      <c r="E57" s="22"/>
      <c r="F57" s="15">
        <f t="shared" si="5"/>
        <v>0</v>
      </c>
    </row>
    <row r="58" spans="1:6" x14ac:dyDescent="0.2">
      <c r="A58" s="14">
        <v>17</v>
      </c>
      <c r="B58" s="45" t="s">
        <v>17</v>
      </c>
      <c r="C58" s="19" t="s">
        <v>9</v>
      </c>
      <c r="D58" s="318">
        <v>36</v>
      </c>
      <c r="E58" s="22"/>
      <c r="F58" s="15">
        <f t="shared" si="5"/>
        <v>0</v>
      </c>
    </row>
    <row r="59" spans="1:6" x14ac:dyDescent="0.2">
      <c r="A59" s="14">
        <v>18</v>
      </c>
      <c r="B59" s="45" t="s">
        <v>18</v>
      </c>
      <c r="C59" s="19" t="s">
        <v>7</v>
      </c>
      <c r="D59" s="319">
        <v>35</v>
      </c>
      <c r="E59" s="22"/>
      <c r="F59" s="15">
        <f t="shared" si="5"/>
        <v>0</v>
      </c>
    </row>
    <row r="60" spans="1:6" x14ac:dyDescent="0.2">
      <c r="A60" s="14"/>
      <c r="B60" s="45" t="s">
        <v>43</v>
      </c>
      <c r="C60" s="19"/>
      <c r="D60" s="18"/>
      <c r="E60" s="19"/>
      <c r="F60" s="15">
        <f>ROUND(SUM(F8:F59),2)</f>
        <v>0</v>
      </c>
    </row>
    <row r="61" spans="1:6" x14ac:dyDescent="0.2">
      <c r="A61" s="14"/>
      <c r="B61" s="45"/>
      <c r="C61" s="19"/>
      <c r="D61" s="18"/>
      <c r="E61" s="19"/>
      <c r="F61" s="15"/>
    </row>
    <row r="62" spans="1:6" x14ac:dyDescent="0.2">
      <c r="A62" s="13" t="s">
        <v>19</v>
      </c>
      <c r="B62" s="131" t="s">
        <v>20</v>
      </c>
      <c r="C62" s="44"/>
      <c r="D62" s="43"/>
      <c r="E62" s="44"/>
      <c r="F62" s="23"/>
    </row>
    <row r="63" spans="1:6" x14ac:dyDescent="0.2">
      <c r="A63" s="14">
        <v>1</v>
      </c>
      <c r="B63" s="45" t="s">
        <v>444</v>
      </c>
      <c r="C63" s="19"/>
      <c r="D63" s="18"/>
      <c r="E63" s="19"/>
      <c r="F63" s="15"/>
    </row>
    <row r="64" spans="1:6" x14ac:dyDescent="0.2">
      <c r="A64" s="14"/>
      <c r="B64" s="45" t="s">
        <v>470</v>
      </c>
      <c r="C64" s="19" t="s">
        <v>5</v>
      </c>
      <c r="D64" s="319"/>
      <c r="E64" s="22"/>
      <c r="F64" s="15">
        <f>ROUND(D64*E64,2)</f>
        <v>0</v>
      </c>
    </row>
    <row r="65" spans="1:6" x14ac:dyDescent="0.2">
      <c r="A65" s="14"/>
      <c r="B65" s="45" t="s">
        <v>456</v>
      </c>
      <c r="C65" s="19" t="s">
        <v>5</v>
      </c>
      <c r="D65" s="319"/>
      <c r="E65" s="22"/>
      <c r="F65" s="15">
        <f>ROUND(D65*E65,2)</f>
        <v>0</v>
      </c>
    </row>
    <row r="66" spans="1:6" x14ac:dyDescent="0.2">
      <c r="A66" s="14"/>
      <c r="B66" s="45" t="s">
        <v>445</v>
      </c>
      <c r="C66" s="19" t="s">
        <v>5</v>
      </c>
      <c r="D66" s="319">
        <v>2310</v>
      </c>
      <c r="E66" s="22"/>
      <c r="F66" s="15">
        <f>ROUND(D66*E66,2)</f>
        <v>0</v>
      </c>
    </row>
    <row r="67" spans="1:6" x14ac:dyDescent="0.2">
      <c r="A67" s="11">
        <v>2</v>
      </c>
      <c r="B67" s="45" t="s">
        <v>122</v>
      </c>
      <c r="C67" s="19"/>
      <c r="D67" s="18"/>
      <c r="E67" s="19"/>
      <c r="F67" s="15"/>
    </row>
    <row r="68" spans="1:6" x14ac:dyDescent="0.2">
      <c r="A68" s="14"/>
      <c r="B68" s="45" t="s">
        <v>458</v>
      </c>
      <c r="C68" s="19" t="s">
        <v>7</v>
      </c>
      <c r="D68" s="319"/>
      <c r="E68" s="19"/>
      <c r="F68" s="15">
        <f t="shared" ref="F68:F83" si="6">ROUND(D68*E68,2)</f>
        <v>0</v>
      </c>
    </row>
    <row r="69" spans="1:6" x14ac:dyDescent="0.2">
      <c r="A69" s="14"/>
      <c r="B69" s="45" t="s">
        <v>472</v>
      </c>
      <c r="C69" s="19" t="s">
        <v>7</v>
      </c>
      <c r="D69" s="319">
        <v>1</v>
      </c>
      <c r="E69" s="22"/>
      <c r="F69" s="15">
        <f t="shared" si="6"/>
        <v>0</v>
      </c>
    </row>
    <row r="70" spans="1:6" x14ac:dyDescent="0.2">
      <c r="A70" s="14"/>
      <c r="B70" s="45" t="s">
        <v>459</v>
      </c>
      <c r="C70" s="19" t="s">
        <v>7</v>
      </c>
      <c r="D70" s="319">
        <v>5</v>
      </c>
      <c r="E70" s="19"/>
      <c r="F70" s="15">
        <f t="shared" si="6"/>
        <v>0</v>
      </c>
    </row>
    <row r="71" spans="1:6" x14ac:dyDescent="0.2">
      <c r="A71" s="14"/>
      <c r="B71" s="45" t="s">
        <v>446</v>
      </c>
      <c r="C71" s="19" t="s">
        <v>7</v>
      </c>
      <c r="D71" s="319">
        <v>7</v>
      </c>
      <c r="E71" s="22"/>
      <c r="F71" s="15">
        <f t="shared" si="6"/>
        <v>0</v>
      </c>
    </row>
    <row r="72" spans="1:6" x14ac:dyDescent="0.2">
      <c r="A72" s="14"/>
      <c r="B72" s="45" t="s">
        <v>473</v>
      </c>
      <c r="C72" s="19" t="s">
        <v>7</v>
      </c>
      <c r="D72" s="319"/>
      <c r="E72" s="19"/>
      <c r="F72" s="15">
        <f t="shared" si="6"/>
        <v>0</v>
      </c>
    </row>
    <row r="73" spans="1:6" x14ac:dyDescent="0.2">
      <c r="A73" s="14"/>
      <c r="B73" s="45" t="s">
        <v>460</v>
      </c>
      <c r="C73" s="19" t="s">
        <v>7</v>
      </c>
      <c r="D73" s="319">
        <v>6</v>
      </c>
      <c r="E73" s="19"/>
      <c r="F73" s="15">
        <f t="shared" si="6"/>
        <v>0</v>
      </c>
    </row>
    <row r="74" spans="1:6" x14ac:dyDescent="0.2">
      <c r="A74" s="14"/>
      <c r="B74" s="45" t="s">
        <v>486</v>
      </c>
      <c r="C74" s="19" t="s">
        <v>7</v>
      </c>
      <c r="D74" s="319"/>
      <c r="E74" s="19"/>
      <c r="F74" s="15">
        <f t="shared" si="6"/>
        <v>0</v>
      </c>
    </row>
    <row r="75" spans="1:6" x14ac:dyDescent="0.2">
      <c r="A75" s="14"/>
      <c r="B75" s="45" t="s">
        <v>475</v>
      </c>
      <c r="C75" s="19" t="s">
        <v>7</v>
      </c>
      <c r="D75" s="319"/>
      <c r="E75" s="19"/>
      <c r="F75" s="15">
        <f t="shared" si="6"/>
        <v>0</v>
      </c>
    </row>
    <row r="76" spans="1:6" x14ac:dyDescent="0.2">
      <c r="A76" s="14"/>
      <c r="B76" s="45" t="s">
        <v>476</v>
      </c>
      <c r="C76" s="19" t="s">
        <v>7</v>
      </c>
      <c r="D76" s="319"/>
      <c r="E76" s="19"/>
      <c r="F76" s="15">
        <f t="shared" si="6"/>
        <v>0</v>
      </c>
    </row>
    <row r="77" spans="1:6" x14ac:dyDescent="0.2">
      <c r="A77" s="14"/>
      <c r="B77" s="45" t="s">
        <v>478</v>
      </c>
      <c r="C77" s="19" t="s">
        <v>7</v>
      </c>
      <c r="D77" s="319">
        <v>1</v>
      </c>
      <c r="E77" s="22"/>
      <c r="F77" s="15">
        <f t="shared" si="6"/>
        <v>0</v>
      </c>
    </row>
    <row r="78" spans="1:6" x14ac:dyDescent="0.2">
      <c r="A78" s="14"/>
      <c r="B78" s="45" t="s">
        <v>462</v>
      </c>
      <c r="C78" s="19" t="s">
        <v>7</v>
      </c>
      <c r="D78" s="319">
        <v>5</v>
      </c>
      <c r="E78" s="22"/>
      <c r="F78" s="15">
        <f t="shared" si="6"/>
        <v>0</v>
      </c>
    </row>
    <row r="79" spans="1:6" x14ac:dyDescent="0.2">
      <c r="A79" s="14"/>
      <c r="B79" s="45" t="s">
        <v>448</v>
      </c>
      <c r="C79" s="19" t="s">
        <v>7</v>
      </c>
      <c r="D79" s="319">
        <v>6</v>
      </c>
      <c r="E79" s="22"/>
      <c r="F79" s="15">
        <f t="shared" si="6"/>
        <v>0</v>
      </c>
    </row>
    <row r="80" spans="1:6" x14ac:dyDescent="0.2">
      <c r="A80" s="14"/>
      <c r="B80" s="45" t="s">
        <v>451</v>
      </c>
      <c r="C80" s="19" t="s">
        <v>7</v>
      </c>
      <c r="D80" s="319">
        <v>19</v>
      </c>
      <c r="E80" s="22"/>
      <c r="F80" s="15">
        <f t="shared" si="6"/>
        <v>0</v>
      </c>
    </row>
    <row r="81" spans="1:6" x14ac:dyDescent="0.2">
      <c r="A81" s="14"/>
      <c r="B81" s="45" t="s">
        <v>464</v>
      </c>
      <c r="C81" s="19" t="s">
        <v>7</v>
      </c>
      <c r="D81" s="319"/>
      <c r="E81" s="19"/>
      <c r="F81" s="15">
        <f t="shared" si="6"/>
        <v>0</v>
      </c>
    </row>
    <row r="82" spans="1:6" x14ac:dyDescent="0.2">
      <c r="A82" s="14"/>
      <c r="B82" s="45" t="s">
        <v>452</v>
      </c>
      <c r="C82" s="19" t="s">
        <v>7</v>
      </c>
      <c r="D82" s="319"/>
      <c r="E82" s="19"/>
      <c r="F82" s="15">
        <f t="shared" si="6"/>
        <v>0</v>
      </c>
    </row>
    <row r="83" spans="1:6" x14ac:dyDescent="0.2">
      <c r="A83" s="14"/>
      <c r="B83" s="45" t="s">
        <v>453</v>
      </c>
      <c r="C83" s="19" t="s">
        <v>7</v>
      </c>
      <c r="D83" s="319">
        <v>29</v>
      </c>
      <c r="E83" s="19"/>
      <c r="F83" s="15">
        <f t="shared" si="6"/>
        <v>0</v>
      </c>
    </row>
    <row r="84" spans="1:6" x14ac:dyDescent="0.2">
      <c r="A84" s="14">
        <v>3</v>
      </c>
      <c r="B84" s="45" t="s">
        <v>26</v>
      </c>
      <c r="C84" s="19"/>
      <c r="D84" s="18"/>
      <c r="E84" s="19"/>
      <c r="F84" s="15"/>
    </row>
    <row r="85" spans="1:6" x14ac:dyDescent="0.2">
      <c r="A85" s="14"/>
      <c r="B85" s="45" t="s">
        <v>49</v>
      </c>
      <c r="C85" s="19" t="s">
        <v>7</v>
      </c>
      <c r="D85" s="319"/>
      <c r="E85" s="19"/>
      <c r="F85" s="15">
        <f t="shared" ref="F85:F101" si="7">ROUND(D85*E85,2)</f>
        <v>0</v>
      </c>
    </row>
    <row r="86" spans="1:6" x14ac:dyDescent="0.2">
      <c r="A86" s="14"/>
      <c r="B86" s="45" t="s">
        <v>27</v>
      </c>
      <c r="C86" s="19" t="s">
        <v>7</v>
      </c>
      <c r="D86" s="319"/>
      <c r="E86" s="19"/>
      <c r="F86" s="15">
        <f t="shared" si="7"/>
        <v>0</v>
      </c>
    </row>
    <row r="87" spans="1:6" ht="25.5" x14ac:dyDescent="0.2">
      <c r="A87" s="48">
        <v>4</v>
      </c>
      <c r="B87" s="45" t="s">
        <v>118</v>
      </c>
      <c r="C87" s="19" t="s">
        <v>7</v>
      </c>
      <c r="D87" s="317">
        <v>130</v>
      </c>
      <c r="E87" s="19"/>
      <c r="F87" s="15">
        <f t="shared" si="7"/>
        <v>0</v>
      </c>
    </row>
    <row r="88" spans="1:6" ht="25.5" x14ac:dyDescent="0.2">
      <c r="A88" s="48">
        <v>5</v>
      </c>
      <c r="B88" s="45" t="s">
        <v>121</v>
      </c>
      <c r="C88" s="19" t="s">
        <v>7</v>
      </c>
      <c r="D88" s="317">
        <v>10</v>
      </c>
      <c r="E88" s="19"/>
      <c r="F88" s="15">
        <f t="shared" si="7"/>
        <v>0</v>
      </c>
    </row>
    <row r="89" spans="1:6" ht="25.5" x14ac:dyDescent="0.2">
      <c r="A89" s="48">
        <v>6</v>
      </c>
      <c r="B89" s="45" t="s">
        <v>119</v>
      </c>
      <c r="C89" s="19" t="s">
        <v>7</v>
      </c>
      <c r="D89" s="317">
        <v>2</v>
      </c>
      <c r="E89" s="19"/>
      <c r="F89" s="15">
        <f t="shared" si="7"/>
        <v>0</v>
      </c>
    </row>
    <row r="90" spans="1:6" ht="25.5" x14ac:dyDescent="0.2">
      <c r="A90" s="48">
        <v>7</v>
      </c>
      <c r="B90" s="45" t="s">
        <v>120</v>
      </c>
      <c r="C90" s="19" t="s">
        <v>7</v>
      </c>
      <c r="D90" s="317">
        <v>0</v>
      </c>
      <c r="E90" s="19"/>
      <c r="F90" s="15">
        <f t="shared" si="7"/>
        <v>0</v>
      </c>
    </row>
    <row r="91" spans="1:6" ht="25.5" x14ac:dyDescent="0.2">
      <c r="A91" s="48">
        <v>8</v>
      </c>
      <c r="B91" s="45" t="s">
        <v>123</v>
      </c>
      <c r="C91" s="19" t="s">
        <v>7</v>
      </c>
      <c r="D91" s="317">
        <v>0</v>
      </c>
      <c r="E91" s="19"/>
      <c r="F91" s="15">
        <f t="shared" si="7"/>
        <v>0</v>
      </c>
    </row>
    <row r="92" spans="1:6" x14ac:dyDescent="0.2">
      <c r="A92" s="14">
        <v>4</v>
      </c>
      <c r="B92" s="45" t="s">
        <v>60</v>
      </c>
      <c r="C92" s="19" t="s">
        <v>7</v>
      </c>
      <c r="D92" s="319"/>
      <c r="E92" s="22"/>
      <c r="F92" s="15">
        <f t="shared" si="7"/>
        <v>0</v>
      </c>
    </row>
    <row r="93" spans="1:6" x14ac:dyDescent="0.2">
      <c r="A93" s="48"/>
      <c r="B93" s="45" t="s">
        <v>58</v>
      </c>
      <c r="C93" s="19" t="s">
        <v>7</v>
      </c>
      <c r="D93" s="319"/>
      <c r="E93" s="22"/>
      <c r="F93" s="15">
        <f t="shared" si="7"/>
        <v>0</v>
      </c>
    </row>
    <row r="94" spans="1:6" x14ac:dyDescent="0.2">
      <c r="A94" s="14">
        <v>5</v>
      </c>
      <c r="B94" s="45" t="s">
        <v>28</v>
      </c>
      <c r="C94" s="19" t="s">
        <v>7</v>
      </c>
      <c r="D94" s="319">
        <v>7</v>
      </c>
      <c r="E94" s="22"/>
      <c r="F94" s="15">
        <f t="shared" si="7"/>
        <v>0</v>
      </c>
    </row>
    <row r="95" spans="1:6" x14ac:dyDescent="0.2">
      <c r="A95" s="14">
        <v>6</v>
      </c>
      <c r="B95" s="45" t="s">
        <v>29</v>
      </c>
      <c r="C95" s="19" t="s">
        <v>7</v>
      </c>
      <c r="D95" s="319">
        <v>15</v>
      </c>
      <c r="E95" s="22"/>
      <c r="F95" s="15">
        <f t="shared" si="7"/>
        <v>0</v>
      </c>
    </row>
    <row r="96" spans="1:6" x14ac:dyDescent="0.2">
      <c r="A96" s="14">
        <v>7</v>
      </c>
      <c r="B96" s="45" t="s">
        <v>33</v>
      </c>
      <c r="C96" s="19" t="s">
        <v>7</v>
      </c>
      <c r="D96" s="317">
        <v>7</v>
      </c>
      <c r="E96" s="22"/>
      <c r="F96" s="15">
        <f t="shared" si="7"/>
        <v>0</v>
      </c>
    </row>
    <row r="97" spans="1:6" x14ac:dyDescent="0.2">
      <c r="A97" s="14">
        <v>8</v>
      </c>
      <c r="B97" s="45" t="s">
        <v>34</v>
      </c>
      <c r="C97" s="19" t="s">
        <v>7</v>
      </c>
      <c r="D97" s="317">
        <v>15</v>
      </c>
      <c r="E97" s="22"/>
      <c r="F97" s="15">
        <f t="shared" si="7"/>
        <v>0</v>
      </c>
    </row>
    <row r="98" spans="1:6" x14ac:dyDescent="0.2">
      <c r="A98" s="14">
        <v>9</v>
      </c>
      <c r="B98" s="45" t="s">
        <v>30</v>
      </c>
      <c r="C98" s="19" t="s">
        <v>5</v>
      </c>
      <c r="D98" s="334">
        <v>3121.5</v>
      </c>
      <c r="E98" s="22"/>
      <c r="F98" s="15">
        <f t="shared" si="7"/>
        <v>0</v>
      </c>
    </row>
    <row r="99" spans="1:6" x14ac:dyDescent="0.2">
      <c r="A99" s="14">
        <v>10</v>
      </c>
      <c r="B99" s="45" t="s">
        <v>31</v>
      </c>
      <c r="C99" s="19" t="s">
        <v>5</v>
      </c>
      <c r="D99" s="317">
        <v>3121.5</v>
      </c>
      <c r="E99" s="22"/>
      <c r="F99" s="15">
        <f t="shared" si="7"/>
        <v>0</v>
      </c>
    </row>
    <row r="100" spans="1:6" x14ac:dyDescent="0.2">
      <c r="A100" s="14">
        <v>11</v>
      </c>
      <c r="B100" s="45" t="s">
        <v>32</v>
      </c>
      <c r="C100" s="19" t="s">
        <v>5</v>
      </c>
      <c r="D100" s="317">
        <v>3121.5</v>
      </c>
      <c r="E100" s="22"/>
      <c r="F100" s="15">
        <f t="shared" si="7"/>
        <v>0</v>
      </c>
    </row>
    <row r="101" spans="1:6" x14ac:dyDescent="0.2">
      <c r="A101" s="14">
        <v>12</v>
      </c>
      <c r="B101" s="45" t="s">
        <v>39</v>
      </c>
      <c r="C101" s="19" t="s">
        <v>5</v>
      </c>
      <c r="D101" s="317">
        <v>3121.5</v>
      </c>
      <c r="E101" s="22"/>
      <c r="F101" s="15">
        <f t="shared" si="7"/>
        <v>0</v>
      </c>
    </row>
    <row r="102" spans="1:6" x14ac:dyDescent="0.2">
      <c r="A102" s="40"/>
      <c r="B102" s="45" t="s">
        <v>42</v>
      </c>
      <c r="C102" s="19"/>
      <c r="D102" s="18"/>
      <c r="E102" s="19"/>
      <c r="F102" s="15">
        <f>ROUND(SUM(F64:F101),2)</f>
        <v>0</v>
      </c>
    </row>
    <row r="103" spans="1:6" x14ac:dyDescent="0.2">
      <c r="A103" s="14"/>
      <c r="B103" s="45"/>
      <c r="C103" s="19"/>
      <c r="D103" s="18"/>
      <c r="E103" s="19"/>
      <c r="F103" s="15"/>
    </row>
    <row r="104" spans="1:6" x14ac:dyDescent="0.2">
      <c r="A104" s="13" t="s">
        <v>8</v>
      </c>
      <c r="B104" s="131" t="s">
        <v>487</v>
      </c>
      <c r="C104" s="19"/>
      <c r="D104" s="18"/>
      <c r="E104" s="19"/>
      <c r="F104" s="15"/>
    </row>
    <row r="105" spans="1:6" x14ac:dyDescent="0.2">
      <c r="A105" s="14">
        <v>1</v>
      </c>
      <c r="B105" s="45" t="s">
        <v>40</v>
      </c>
      <c r="C105" s="19"/>
      <c r="D105" s="18"/>
      <c r="E105" s="19"/>
      <c r="F105" s="15"/>
    </row>
    <row r="106" spans="1:6" x14ac:dyDescent="0.2">
      <c r="A106" s="14"/>
      <c r="B106" s="45" t="s">
        <v>61</v>
      </c>
      <c r="C106" s="19" t="s">
        <v>7</v>
      </c>
      <c r="D106" s="319"/>
      <c r="E106" s="19"/>
      <c r="F106" s="15">
        <f t="shared" ref="F106:F121" si="8">ROUND(D106*E106,2)</f>
        <v>0</v>
      </c>
    </row>
    <row r="107" spans="1:6" x14ac:dyDescent="0.2">
      <c r="A107" s="14"/>
      <c r="B107" s="45" t="s">
        <v>59</v>
      </c>
      <c r="C107" s="19" t="s">
        <v>7</v>
      </c>
      <c r="D107" s="319"/>
      <c r="E107" s="19"/>
      <c r="F107" s="15">
        <f t="shared" si="8"/>
        <v>0</v>
      </c>
    </row>
    <row r="108" spans="1:6" x14ac:dyDescent="0.2">
      <c r="A108" s="14"/>
      <c r="B108" s="45" t="s">
        <v>35</v>
      </c>
      <c r="C108" s="19" t="s">
        <v>7</v>
      </c>
      <c r="D108" s="319"/>
      <c r="E108" s="19"/>
      <c r="F108" s="15">
        <f t="shared" si="8"/>
        <v>0</v>
      </c>
    </row>
    <row r="109" spans="1:6" x14ac:dyDescent="0.2">
      <c r="A109" s="14"/>
      <c r="B109" s="45" t="s">
        <v>62</v>
      </c>
      <c r="C109" s="19" t="s">
        <v>7</v>
      </c>
      <c r="D109" s="319">
        <v>1</v>
      </c>
      <c r="E109" s="19"/>
      <c r="F109" s="15">
        <f t="shared" si="8"/>
        <v>0</v>
      </c>
    </row>
    <row r="110" spans="1:6" x14ac:dyDescent="0.2">
      <c r="A110" s="14"/>
      <c r="B110" s="45" t="s">
        <v>36</v>
      </c>
      <c r="C110" s="19" t="s">
        <v>7</v>
      </c>
      <c r="D110" s="319">
        <v>146</v>
      </c>
      <c r="E110" s="19"/>
      <c r="F110" s="15">
        <f t="shared" si="8"/>
        <v>0</v>
      </c>
    </row>
    <row r="111" spans="1:6" x14ac:dyDescent="0.2">
      <c r="A111" s="14">
        <v>2</v>
      </c>
      <c r="B111" s="45" t="s">
        <v>63</v>
      </c>
      <c r="C111" s="19" t="s">
        <v>5</v>
      </c>
      <c r="D111" s="317">
        <v>8</v>
      </c>
      <c r="E111" s="19"/>
      <c r="F111" s="15">
        <f t="shared" si="8"/>
        <v>0</v>
      </c>
    </row>
    <row r="112" spans="1:6" x14ac:dyDescent="0.2">
      <c r="A112" s="14">
        <v>3</v>
      </c>
      <c r="B112" s="45" t="s">
        <v>53</v>
      </c>
      <c r="C112" s="19" t="s">
        <v>5</v>
      </c>
      <c r="D112" s="317">
        <v>0</v>
      </c>
      <c r="E112" s="19"/>
      <c r="F112" s="15">
        <f t="shared" si="8"/>
        <v>0</v>
      </c>
    </row>
    <row r="113" spans="1:6" x14ac:dyDescent="0.2">
      <c r="A113" s="14">
        <v>4</v>
      </c>
      <c r="B113" s="45" t="s">
        <v>45</v>
      </c>
      <c r="C113" s="19" t="s">
        <v>5</v>
      </c>
      <c r="D113" s="317">
        <v>803.5</v>
      </c>
      <c r="E113" s="19"/>
      <c r="F113" s="15">
        <f t="shared" si="8"/>
        <v>0</v>
      </c>
    </row>
    <row r="114" spans="1:6" x14ac:dyDescent="0.2">
      <c r="A114" s="14">
        <v>5</v>
      </c>
      <c r="B114" s="45" t="s">
        <v>64</v>
      </c>
      <c r="C114" s="19" t="s">
        <v>7</v>
      </c>
      <c r="D114" s="317">
        <v>2</v>
      </c>
      <c r="E114" s="19"/>
      <c r="F114" s="15">
        <f t="shared" si="8"/>
        <v>0</v>
      </c>
    </row>
    <row r="115" spans="1:6" x14ac:dyDescent="0.2">
      <c r="A115" s="14">
        <v>6</v>
      </c>
      <c r="B115" s="45" t="s">
        <v>55</v>
      </c>
      <c r="C115" s="19" t="s">
        <v>7</v>
      </c>
      <c r="D115" s="317">
        <v>0</v>
      </c>
      <c r="E115" s="22"/>
      <c r="F115" s="15">
        <f t="shared" si="8"/>
        <v>0</v>
      </c>
    </row>
    <row r="116" spans="1:6" x14ac:dyDescent="0.2">
      <c r="A116" s="14">
        <v>7</v>
      </c>
      <c r="B116" s="45" t="s">
        <v>37</v>
      </c>
      <c r="C116" s="19" t="s">
        <v>7</v>
      </c>
      <c r="D116" s="317">
        <v>292</v>
      </c>
      <c r="E116" s="22"/>
      <c r="F116" s="15">
        <f t="shared" si="8"/>
        <v>0</v>
      </c>
    </row>
    <row r="117" spans="1:6" x14ac:dyDescent="0.2">
      <c r="A117" s="14">
        <v>8</v>
      </c>
      <c r="B117" s="45" t="s">
        <v>485</v>
      </c>
      <c r="C117" s="19" t="s">
        <v>7</v>
      </c>
      <c r="D117" s="317">
        <v>1</v>
      </c>
      <c r="E117" s="19"/>
      <c r="F117" s="15">
        <f t="shared" si="8"/>
        <v>0</v>
      </c>
    </row>
    <row r="118" spans="1:6" x14ac:dyDescent="0.2">
      <c r="A118" s="14">
        <v>9</v>
      </c>
      <c r="B118" s="45" t="s">
        <v>467</v>
      </c>
      <c r="C118" s="19" t="s">
        <v>7</v>
      </c>
      <c r="D118" s="317">
        <v>0</v>
      </c>
      <c r="E118" s="19"/>
      <c r="F118" s="15">
        <f t="shared" si="8"/>
        <v>0</v>
      </c>
    </row>
    <row r="119" spans="1:6" x14ac:dyDescent="0.2">
      <c r="A119" s="14">
        <v>10</v>
      </c>
      <c r="B119" s="45" t="s">
        <v>469</v>
      </c>
      <c r="C119" s="19" t="s">
        <v>7</v>
      </c>
      <c r="D119" s="317">
        <v>146</v>
      </c>
      <c r="E119" s="19"/>
      <c r="F119" s="15">
        <f t="shared" si="8"/>
        <v>0</v>
      </c>
    </row>
    <row r="120" spans="1:6" x14ac:dyDescent="0.2">
      <c r="A120" s="14">
        <v>11</v>
      </c>
      <c r="B120" s="45" t="s">
        <v>10</v>
      </c>
      <c r="C120" s="19" t="s">
        <v>9</v>
      </c>
      <c r="D120" s="318">
        <v>7.3500000000000005</v>
      </c>
      <c r="E120" s="22"/>
      <c r="F120" s="15">
        <f t="shared" si="8"/>
        <v>0</v>
      </c>
    </row>
    <row r="121" spans="1:6" x14ac:dyDescent="0.2">
      <c r="A121" s="14">
        <v>12</v>
      </c>
      <c r="B121" s="45" t="s">
        <v>11</v>
      </c>
      <c r="C121" s="19" t="s">
        <v>7</v>
      </c>
      <c r="D121" s="317">
        <v>147</v>
      </c>
      <c r="E121" s="22"/>
      <c r="F121" s="15">
        <f t="shared" si="8"/>
        <v>0</v>
      </c>
    </row>
    <row r="122" spans="1:6" ht="13.5" thickBot="1" x14ac:dyDescent="0.25">
      <c r="A122" s="14"/>
      <c r="B122" s="45" t="s">
        <v>41</v>
      </c>
      <c r="C122" s="19"/>
      <c r="D122" s="19"/>
      <c r="E122" s="19"/>
      <c r="F122" s="15">
        <f>ROUND(SUM(F106:F121),2)</f>
        <v>0</v>
      </c>
    </row>
    <row r="123" spans="1:6" ht="13.5" thickBot="1" x14ac:dyDescent="0.25">
      <c r="A123" s="3"/>
      <c r="B123" s="142" t="s">
        <v>111</v>
      </c>
      <c r="C123" s="121"/>
      <c r="D123" s="121"/>
      <c r="E123" s="122"/>
      <c r="F123" s="73"/>
    </row>
    <row r="124" spans="1:6" x14ac:dyDescent="0.2">
      <c r="A124" s="7"/>
      <c r="B124" s="9"/>
      <c r="C124" s="9"/>
      <c r="D124" s="9"/>
      <c r="E124" s="9"/>
      <c r="F124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view="pageBreakPreview" topLeftCell="A107" zoomScale="89" zoomScaleNormal="112" zoomScaleSheetLayoutView="89" workbookViewId="0">
      <selection activeCell="D123" sqref="D7:D123"/>
    </sheetView>
  </sheetViews>
  <sheetFormatPr defaultRowHeight="12.75" customHeight="1" x14ac:dyDescent="0.2"/>
  <cols>
    <col min="1" max="1" width="5.28515625" customWidth="1"/>
    <col min="2" max="2" width="57.7109375" style="123" customWidth="1"/>
    <col min="3" max="3" width="5.5703125" style="123" customWidth="1"/>
    <col min="4" max="4" width="7.140625" style="123" bestFit="1" customWidth="1"/>
    <col min="5" max="5" width="5.7109375" style="123" bestFit="1" customWidth="1"/>
    <col min="6" max="6" width="8.85546875" bestFit="1" customWidth="1"/>
    <col min="7" max="7" width="7" bestFit="1" customWidth="1"/>
  </cols>
  <sheetData>
    <row r="1" spans="1:7" ht="20.25" x14ac:dyDescent="0.2">
      <c r="A1" s="7" t="s">
        <v>200</v>
      </c>
      <c r="B1" s="294" t="s">
        <v>572</v>
      </c>
      <c r="C1" s="295"/>
      <c r="D1" s="296"/>
      <c r="E1" s="296"/>
      <c r="F1" s="295"/>
      <c r="G1" s="4"/>
    </row>
    <row r="2" spans="1:7" x14ac:dyDescent="0.2">
      <c r="A2" s="7"/>
      <c r="B2" s="292" t="s">
        <v>439</v>
      </c>
      <c r="C2" s="292"/>
      <c r="D2" s="292"/>
      <c r="E2" s="293"/>
      <c r="F2" s="293"/>
      <c r="G2" s="8"/>
    </row>
    <row r="3" spans="1:7" x14ac:dyDescent="0.2">
      <c r="A3" s="7"/>
      <c r="B3" s="143"/>
      <c r="C3" s="26"/>
      <c r="D3" s="5"/>
      <c r="E3" s="9"/>
      <c r="F3" s="301" t="s">
        <v>403</v>
      </c>
      <c r="G3" s="8"/>
    </row>
    <row r="4" spans="1:7" x14ac:dyDescent="0.2">
      <c r="A4" s="7"/>
      <c r="B4" s="9"/>
      <c r="C4" s="27"/>
      <c r="D4" s="186" t="s">
        <v>164</v>
      </c>
      <c r="E4" s="187"/>
      <c r="F4" s="188"/>
      <c r="G4" s="8"/>
    </row>
    <row r="5" spans="1:7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  <c r="G5" s="169"/>
    </row>
    <row r="6" spans="1:7" ht="18" x14ac:dyDescent="0.2">
      <c r="A6" s="298"/>
      <c r="B6" s="299" t="s">
        <v>585</v>
      </c>
      <c r="C6" s="297"/>
      <c r="D6" s="168"/>
      <c r="E6" s="187"/>
      <c r="F6" s="300"/>
    </row>
    <row r="7" spans="1:7" x14ac:dyDescent="0.2">
      <c r="A7" s="10" t="s">
        <v>38</v>
      </c>
      <c r="B7" s="130" t="s">
        <v>581</v>
      </c>
      <c r="C7" s="28"/>
      <c r="D7" s="320"/>
      <c r="E7" s="125"/>
      <c r="F7" s="17"/>
      <c r="G7" s="17"/>
    </row>
    <row r="8" spans="1:7" x14ac:dyDescent="0.2">
      <c r="A8" s="13"/>
      <c r="B8" s="131" t="s">
        <v>153</v>
      </c>
      <c r="C8" s="14"/>
      <c r="D8" s="18"/>
      <c r="E8" s="54"/>
      <c r="F8" s="25"/>
      <c r="G8" s="17"/>
    </row>
    <row r="9" spans="1:7" x14ac:dyDescent="0.2">
      <c r="A9" s="60">
        <v>1</v>
      </c>
      <c r="B9" s="74" t="s">
        <v>131</v>
      </c>
      <c r="C9" s="59" t="s">
        <v>132</v>
      </c>
      <c r="D9" s="164">
        <v>18</v>
      </c>
      <c r="E9" s="22"/>
      <c r="F9" s="15">
        <f t="shared" ref="F9:F20" si="0">ROUND(D9*E9,2)</f>
        <v>0</v>
      </c>
      <c r="G9" s="17"/>
    </row>
    <row r="10" spans="1:7" x14ac:dyDescent="0.2">
      <c r="A10" s="60">
        <f>A9+1</f>
        <v>2</v>
      </c>
      <c r="B10" s="74" t="s">
        <v>133</v>
      </c>
      <c r="C10" s="59" t="s">
        <v>134</v>
      </c>
      <c r="D10" s="164">
        <v>9</v>
      </c>
      <c r="E10" s="22"/>
      <c r="F10" s="15">
        <f t="shared" si="0"/>
        <v>0</v>
      </c>
      <c r="G10" s="17"/>
    </row>
    <row r="11" spans="1:7" x14ac:dyDescent="0.2">
      <c r="A11" s="60">
        <f t="shared" ref="A11:A20" si="1">A10+1</f>
        <v>3</v>
      </c>
      <c r="B11" s="74" t="s">
        <v>443</v>
      </c>
      <c r="C11" s="59" t="s">
        <v>135</v>
      </c>
      <c r="D11" s="163">
        <v>90.45</v>
      </c>
      <c r="E11" s="22"/>
      <c r="F11" s="15">
        <f t="shared" si="0"/>
        <v>0</v>
      </c>
      <c r="G11" s="17"/>
    </row>
    <row r="12" spans="1:7" x14ac:dyDescent="0.2">
      <c r="A12" s="60">
        <f t="shared" si="1"/>
        <v>4</v>
      </c>
      <c r="B12" s="74" t="s">
        <v>136</v>
      </c>
      <c r="C12" s="59" t="s">
        <v>137</v>
      </c>
      <c r="D12" s="163">
        <v>91.350000000000009</v>
      </c>
      <c r="E12" s="22"/>
      <c r="F12" s="15">
        <f t="shared" si="0"/>
        <v>0</v>
      </c>
      <c r="G12" s="17"/>
    </row>
    <row r="13" spans="1:7" x14ac:dyDescent="0.2">
      <c r="A13" s="60">
        <f t="shared" si="1"/>
        <v>5</v>
      </c>
      <c r="B13" s="74" t="s">
        <v>138</v>
      </c>
      <c r="C13" s="59" t="s">
        <v>137</v>
      </c>
      <c r="D13" s="163">
        <v>91.350000000000009</v>
      </c>
      <c r="E13" s="22"/>
      <c r="F13" s="15">
        <f t="shared" si="0"/>
        <v>0</v>
      </c>
      <c r="G13" s="17"/>
    </row>
    <row r="14" spans="1:7" x14ac:dyDescent="0.2">
      <c r="A14" s="60">
        <f t="shared" si="1"/>
        <v>6</v>
      </c>
      <c r="B14" s="74" t="s">
        <v>442</v>
      </c>
      <c r="C14" s="59" t="s">
        <v>137</v>
      </c>
      <c r="D14" s="163">
        <v>90.45</v>
      </c>
      <c r="E14" s="22"/>
      <c r="F14" s="15">
        <f t="shared" si="0"/>
        <v>0</v>
      </c>
      <c r="G14" s="17"/>
    </row>
    <row r="15" spans="1:7" ht="25.5" x14ac:dyDescent="0.2">
      <c r="A15" s="60">
        <f t="shared" si="1"/>
        <v>7</v>
      </c>
      <c r="B15" s="74" t="s">
        <v>142</v>
      </c>
      <c r="C15" s="59" t="s">
        <v>139</v>
      </c>
      <c r="D15" s="163">
        <v>0.86399999999999999</v>
      </c>
      <c r="E15" s="22"/>
      <c r="F15" s="15">
        <f t="shared" si="0"/>
        <v>0</v>
      </c>
      <c r="G15" s="17"/>
    </row>
    <row r="16" spans="1:7" ht="25.5" x14ac:dyDescent="0.2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  <c r="G16" s="17"/>
    </row>
    <row r="17" spans="1:7" ht="25.5" x14ac:dyDescent="0.2">
      <c r="A17" s="60">
        <f t="shared" si="1"/>
        <v>9</v>
      </c>
      <c r="B17" s="74" t="s">
        <v>144</v>
      </c>
      <c r="C17" s="59" t="s">
        <v>139</v>
      </c>
      <c r="D17" s="163">
        <v>1.296</v>
      </c>
      <c r="E17" s="22"/>
      <c r="F17" s="15">
        <f t="shared" si="0"/>
        <v>0</v>
      </c>
      <c r="G17" s="17"/>
    </row>
    <row r="18" spans="1:7" ht="25.5" x14ac:dyDescent="0.2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  <c r="G18" s="17"/>
    </row>
    <row r="19" spans="1:7" x14ac:dyDescent="0.2">
      <c r="A19" s="60">
        <f t="shared" si="1"/>
        <v>11</v>
      </c>
      <c r="B19" s="74" t="s">
        <v>155</v>
      </c>
      <c r="C19" s="59" t="s">
        <v>140</v>
      </c>
      <c r="D19" s="163">
        <v>9</v>
      </c>
      <c r="E19" s="22"/>
      <c r="F19" s="15">
        <f t="shared" si="0"/>
        <v>0</v>
      </c>
      <c r="G19" s="17"/>
    </row>
    <row r="20" spans="1:7" x14ac:dyDescent="0.2">
      <c r="A20" s="60">
        <f t="shared" si="1"/>
        <v>12</v>
      </c>
      <c r="B20" s="74" t="s">
        <v>141</v>
      </c>
      <c r="C20" s="59" t="s">
        <v>132</v>
      </c>
      <c r="D20" s="163">
        <v>18</v>
      </c>
      <c r="E20" s="22"/>
      <c r="F20" s="15">
        <f t="shared" si="0"/>
        <v>0</v>
      </c>
      <c r="G20" s="17"/>
    </row>
    <row r="21" spans="1:7" x14ac:dyDescent="0.2">
      <c r="A21" s="60"/>
      <c r="B21" s="74"/>
      <c r="C21" s="59"/>
      <c r="D21" s="76"/>
      <c r="E21" s="52"/>
      <c r="F21" s="17"/>
      <c r="G21" s="17"/>
    </row>
    <row r="22" spans="1:7" x14ac:dyDescent="0.2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  <c r="G22" s="17"/>
    </row>
    <row r="23" spans="1:7" x14ac:dyDescent="0.2">
      <c r="A23" s="60">
        <f t="shared" si="2"/>
        <v>2</v>
      </c>
      <c r="B23" s="74" t="s">
        <v>147</v>
      </c>
      <c r="C23" s="59" t="s">
        <v>140</v>
      </c>
      <c r="D23" s="165">
        <v>0</v>
      </c>
      <c r="E23" s="22"/>
      <c r="F23" s="15">
        <f>ROUND(D23*E23,2)</f>
        <v>0</v>
      </c>
      <c r="G23" s="17"/>
    </row>
    <row r="24" spans="1:7" x14ac:dyDescent="0.2">
      <c r="A24" s="60"/>
      <c r="B24" s="74"/>
      <c r="C24" s="59"/>
      <c r="D24" s="76"/>
      <c r="E24" s="52"/>
      <c r="F24" s="17"/>
      <c r="G24" s="17"/>
    </row>
    <row r="25" spans="1:7" x14ac:dyDescent="0.2">
      <c r="A25" s="63">
        <f t="shared" ref="A25:A30" si="3">A24+1</f>
        <v>1</v>
      </c>
      <c r="B25" s="69" t="s">
        <v>148</v>
      </c>
      <c r="C25" s="65" t="s">
        <v>132</v>
      </c>
      <c r="D25" s="166">
        <v>0</v>
      </c>
      <c r="E25" s="22"/>
      <c r="F25" s="15">
        <f t="shared" ref="F25:F30" si="4">ROUND(D25*E25,2)</f>
        <v>0</v>
      </c>
      <c r="G25" s="17"/>
    </row>
    <row r="26" spans="1:7" x14ac:dyDescent="0.2">
      <c r="A26" s="63">
        <f t="shared" si="3"/>
        <v>2</v>
      </c>
      <c r="B26" s="69" t="s">
        <v>149</v>
      </c>
      <c r="C26" s="65" t="s">
        <v>140</v>
      </c>
      <c r="D26" s="166">
        <v>0</v>
      </c>
      <c r="E26" s="22"/>
      <c r="F26" s="15">
        <f t="shared" si="4"/>
        <v>0</v>
      </c>
      <c r="G26" s="17"/>
    </row>
    <row r="27" spans="1:7" x14ac:dyDescent="0.2">
      <c r="A27" s="63">
        <f t="shared" si="3"/>
        <v>3</v>
      </c>
      <c r="B27" s="74" t="s">
        <v>136</v>
      </c>
      <c r="C27" s="59" t="s">
        <v>137</v>
      </c>
      <c r="D27" s="163">
        <v>0</v>
      </c>
      <c r="E27" s="22"/>
      <c r="F27" s="15">
        <f t="shared" si="4"/>
        <v>0</v>
      </c>
      <c r="G27" s="17"/>
    </row>
    <row r="28" spans="1:7" x14ac:dyDescent="0.2">
      <c r="A28" s="63">
        <f t="shared" si="3"/>
        <v>4</v>
      </c>
      <c r="B28" s="74" t="s">
        <v>138</v>
      </c>
      <c r="C28" s="59" t="s">
        <v>137</v>
      </c>
      <c r="D28" s="163">
        <v>0</v>
      </c>
      <c r="E28" s="22"/>
      <c r="F28" s="15">
        <f t="shared" si="4"/>
        <v>0</v>
      </c>
      <c r="G28" s="17"/>
    </row>
    <row r="29" spans="1:7" ht="25.5" x14ac:dyDescent="0.2">
      <c r="A29" s="63">
        <f t="shared" si="3"/>
        <v>5</v>
      </c>
      <c r="B29" s="69" t="s">
        <v>151</v>
      </c>
      <c r="C29" s="65" t="s">
        <v>132</v>
      </c>
      <c r="D29" s="166">
        <v>0</v>
      </c>
      <c r="E29" s="22"/>
      <c r="F29" s="15">
        <f t="shared" si="4"/>
        <v>0</v>
      </c>
      <c r="G29" s="17"/>
    </row>
    <row r="30" spans="1:7" x14ac:dyDescent="0.2">
      <c r="A30" s="63">
        <f t="shared" si="3"/>
        <v>6</v>
      </c>
      <c r="B30" s="69" t="s">
        <v>152</v>
      </c>
      <c r="C30" s="65" t="s">
        <v>140</v>
      </c>
      <c r="D30" s="166">
        <v>0</v>
      </c>
      <c r="E30" s="22"/>
      <c r="F30" s="15">
        <f t="shared" si="4"/>
        <v>0</v>
      </c>
      <c r="G30" s="17"/>
    </row>
    <row r="31" spans="1:7" x14ac:dyDescent="0.2">
      <c r="A31" s="63"/>
      <c r="B31" s="69" t="s">
        <v>537</v>
      </c>
      <c r="C31" s="65"/>
      <c r="D31" s="66"/>
      <c r="E31" s="53"/>
      <c r="F31" s="17"/>
      <c r="G31" s="17"/>
    </row>
    <row r="32" spans="1:7" x14ac:dyDescent="0.2">
      <c r="A32" s="63"/>
      <c r="B32" s="69" t="s">
        <v>538</v>
      </c>
      <c r="C32" s="65"/>
      <c r="D32" s="66"/>
      <c r="E32" s="50"/>
      <c r="F32" s="17"/>
      <c r="G32" s="17"/>
    </row>
    <row r="33" spans="1:7" x14ac:dyDescent="0.2">
      <c r="A33" s="60"/>
      <c r="B33" s="131" t="s">
        <v>154</v>
      </c>
      <c r="C33" s="59"/>
      <c r="D33" s="76"/>
      <c r="E33" s="50"/>
      <c r="F33" s="17"/>
      <c r="G33" s="17"/>
    </row>
    <row r="34" spans="1:7" x14ac:dyDescent="0.2">
      <c r="A34" s="14"/>
      <c r="B34" s="200" t="str">
        <f>КСС1!B$34</f>
        <v>Изкопи в 20% з.п. и 80% ск.п.</v>
      </c>
      <c r="C34" s="19"/>
      <c r="D34" s="18"/>
      <c r="E34" s="50"/>
      <c r="F34" s="17"/>
      <c r="G34" s="17"/>
    </row>
    <row r="35" spans="1:7" x14ac:dyDescent="0.2">
      <c r="A35" s="14"/>
      <c r="B35" s="132" t="s">
        <v>194</v>
      </c>
      <c r="C35" s="144" t="s">
        <v>9</v>
      </c>
      <c r="D35" s="333">
        <v>387.12600000000003</v>
      </c>
      <c r="E35" s="50"/>
      <c r="F35" s="17"/>
      <c r="G35" s="17"/>
    </row>
    <row r="36" spans="1:7" x14ac:dyDescent="0.2">
      <c r="A36" s="14"/>
      <c r="B36" s="45" t="s">
        <v>12</v>
      </c>
      <c r="C36" s="19" t="s">
        <v>9</v>
      </c>
      <c r="D36" s="317">
        <v>0</v>
      </c>
      <c r="E36" s="50"/>
      <c r="F36" s="17"/>
      <c r="G36" s="17"/>
    </row>
    <row r="37" spans="1:7" x14ac:dyDescent="0.2">
      <c r="A37" s="14"/>
      <c r="B37" s="45" t="s">
        <v>13</v>
      </c>
      <c r="C37" s="19" t="s">
        <v>9</v>
      </c>
      <c r="D37" s="333">
        <v>3.6</v>
      </c>
      <c r="E37" s="53"/>
      <c r="F37" s="17"/>
      <c r="G37" s="17"/>
    </row>
    <row r="38" spans="1:7" x14ac:dyDescent="0.2">
      <c r="A38" s="14"/>
      <c r="B38" s="45" t="s">
        <v>560</v>
      </c>
      <c r="C38" s="19" t="s">
        <v>9</v>
      </c>
      <c r="D38" s="316">
        <f>SUM(D35:D37)</f>
        <v>390.72600000000006</v>
      </c>
      <c r="E38" s="53"/>
      <c r="F38" s="17"/>
      <c r="G38" s="17"/>
    </row>
    <row r="39" spans="1:7" x14ac:dyDescent="0.2">
      <c r="A39" s="14"/>
      <c r="B39" s="45" t="s">
        <v>14</v>
      </c>
      <c r="C39" s="19" t="s">
        <v>9</v>
      </c>
      <c r="D39" s="307">
        <f>D38-D40</f>
        <v>78.146000000000072</v>
      </c>
      <c r="E39" s="53"/>
      <c r="F39" s="17"/>
      <c r="G39" s="17"/>
    </row>
    <row r="40" spans="1:7" x14ac:dyDescent="0.2">
      <c r="A40" s="14"/>
      <c r="B40" s="45" t="s">
        <v>15</v>
      </c>
      <c r="C40" s="19" t="s">
        <v>9</v>
      </c>
      <c r="D40" s="308">
        <f>ROUND(D38*80%,2)</f>
        <v>312.58</v>
      </c>
      <c r="E40" s="54"/>
      <c r="F40" s="25"/>
      <c r="G40" s="17"/>
    </row>
    <row r="41" spans="1:7" x14ac:dyDescent="0.2">
      <c r="A41" s="14">
        <v>1</v>
      </c>
      <c r="B41" s="45" t="s">
        <v>110</v>
      </c>
      <c r="C41" s="19" t="s">
        <v>9</v>
      </c>
      <c r="D41" s="307">
        <f>D39-D42</f>
        <v>62.516000000000069</v>
      </c>
      <c r="E41" s="159"/>
      <c r="F41" s="15">
        <f t="shared" ref="F41:F60" si="5">ROUND(D41*E41,2)</f>
        <v>0</v>
      </c>
      <c r="G41" s="17"/>
    </row>
    <row r="42" spans="1:7" x14ac:dyDescent="0.2">
      <c r="A42" s="14">
        <v>2</v>
      </c>
      <c r="B42" s="45" t="s">
        <v>98</v>
      </c>
      <c r="C42" s="19" t="s">
        <v>9</v>
      </c>
      <c r="D42" s="308">
        <f>ROUND(D39*20%,2)</f>
        <v>15.63</v>
      </c>
      <c r="E42" s="159"/>
      <c r="F42" s="15">
        <f t="shared" si="5"/>
        <v>0</v>
      </c>
      <c r="G42" s="17"/>
    </row>
    <row r="43" spans="1:7" x14ac:dyDescent="0.2">
      <c r="A43" s="14">
        <v>3</v>
      </c>
      <c r="B43" s="45" t="s">
        <v>197</v>
      </c>
      <c r="C43" s="19" t="s">
        <v>9</v>
      </c>
      <c r="D43" s="307">
        <f>D42</f>
        <v>15.63</v>
      </c>
      <c r="E43" s="159"/>
      <c r="F43" s="15">
        <f t="shared" si="5"/>
        <v>0</v>
      </c>
      <c r="G43" s="17"/>
    </row>
    <row r="44" spans="1:7" x14ac:dyDescent="0.2">
      <c r="A44" s="14">
        <v>3</v>
      </c>
      <c r="B44" s="45" t="s">
        <v>157</v>
      </c>
      <c r="C44" s="19" t="s">
        <v>9</v>
      </c>
      <c r="D44" s="307">
        <f>D39</f>
        <v>78.146000000000072</v>
      </c>
      <c r="E44" s="159"/>
      <c r="F44" s="15">
        <f t="shared" si="5"/>
        <v>0</v>
      </c>
      <c r="G44" s="17"/>
    </row>
    <row r="45" spans="1:7" x14ac:dyDescent="0.2">
      <c r="A45" s="14">
        <v>4</v>
      </c>
      <c r="B45" s="45" t="s">
        <v>198</v>
      </c>
      <c r="C45" s="19" t="s">
        <v>9</v>
      </c>
      <c r="D45" s="307">
        <f>D44</f>
        <v>78.146000000000072</v>
      </c>
      <c r="E45" s="159"/>
      <c r="F45" s="15">
        <f t="shared" si="5"/>
        <v>0</v>
      </c>
      <c r="G45" s="17"/>
    </row>
    <row r="46" spans="1:7" x14ac:dyDescent="0.2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312.58</v>
      </c>
      <c r="E46" s="159"/>
      <c r="F46" s="15">
        <f t="shared" si="5"/>
        <v>0</v>
      </c>
      <c r="G46" s="17"/>
    </row>
    <row r="47" spans="1:7" x14ac:dyDescent="0.2">
      <c r="A47" s="14">
        <v>6</v>
      </c>
      <c r="B47" s="45" t="s">
        <v>115</v>
      </c>
      <c r="C47" s="19" t="s">
        <v>9</v>
      </c>
      <c r="D47" s="307">
        <f>D46</f>
        <v>312.58</v>
      </c>
      <c r="E47" s="159"/>
      <c r="F47" s="15">
        <f t="shared" si="5"/>
        <v>0</v>
      </c>
      <c r="G47" s="17"/>
    </row>
    <row r="48" spans="1:7" x14ac:dyDescent="0.2">
      <c r="A48" s="14">
        <v>7</v>
      </c>
      <c r="B48" s="45" t="s">
        <v>158</v>
      </c>
      <c r="C48" s="19" t="s">
        <v>9</v>
      </c>
      <c r="D48" s="307">
        <f>D46</f>
        <v>312.58</v>
      </c>
      <c r="E48" s="159"/>
      <c r="F48" s="15">
        <f t="shared" si="5"/>
        <v>0</v>
      </c>
      <c r="G48" s="17"/>
    </row>
    <row r="49" spans="1:7" x14ac:dyDescent="0.2">
      <c r="A49" s="14">
        <v>8</v>
      </c>
      <c r="B49" s="45" t="s">
        <v>199</v>
      </c>
      <c r="C49" s="19" t="s">
        <v>9</v>
      </c>
      <c r="D49" s="307">
        <f>D46</f>
        <v>312.58</v>
      </c>
      <c r="E49" s="159"/>
      <c r="F49" s="15">
        <f t="shared" si="5"/>
        <v>0</v>
      </c>
      <c r="G49" s="17"/>
    </row>
    <row r="50" spans="1:7" x14ac:dyDescent="0.2">
      <c r="A50" s="14">
        <v>9</v>
      </c>
      <c r="B50" s="45" t="s">
        <v>21</v>
      </c>
      <c r="C50" s="19" t="s">
        <v>9</v>
      </c>
      <c r="D50" s="317">
        <v>80.400000000000006</v>
      </c>
      <c r="E50" s="22"/>
      <c r="F50" s="15">
        <f t="shared" si="5"/>
        <v>0</v>
      </c>
      <c r="G50" s="17"/>
    </row>
    <row r="51" spans="1:7" x14ac:dyDescent="0.2">
      <c r="A51" s="14">
        <v>10</v>
      </c>
      <c r="B51" s="45" t="s">
        <v>16</v>
      </c>
      <c r="C51" s="19" t="s">
        <v>9</v>
      </c>
      <c r="D51" s="317">
        <v>310.32600000000002</v>
      </c>
      <c r="E51" s="22"/>
      <c r="F51" s="15">
        <f t="shared" si="5"/>
        <v>0</v>
      </c>
      <c r="G51" s="17"/>
    </row>
    <row r="52" spans="1:7" x14ac:dyDescent="0.2">
      <c r="A52" s="14">
        <v>11</v>
      </c>
      <c r="B52" s="45" t="s">
        <v>70</v>
      </c>
      <c r="C52" s="19" t="s">
        <v>9</v>
      </c>
      <c r="D52" s="317">
        <v>310.32600000000002</v>
      </c>
      <c r="E52" s="22"/>
      <c r="F52" s="15">
        <f t="shared" si="5"/>
        <v>0</v>
      </c>
      <c r="G52" s="17"/>
    </row>
    <row r="53" spans="1:7" x14ac:dyDescent="0.2">
      <c r="A53" s="14">
        <v>12</v>
      </c>
      <c r="B53" s="45" t="s">
        <v>150</v>
      </c>
      <c r="C53" s="19" t="s">
        <v>9</v>
      </c>
      <c r="D53" s="317">
        <v>4.04</v>
      </c>
      <c r="E53" s="22"/>
      <c r="F53" s="15">
        <f t="shared" si="5"/>
        <v>0</v>
      </c>
      <c r="G53" s="17"/>
    </row>
    <row r="54" spans="1:7" x14ac:dyDescent="0.2">
      <c r="A54" s="14">
        <v>13</v>
      </c>
      <c r="B54" s="45" t="s">
        <v>22</v>
      </c>
      <c r="C54" s="19" t="s">
        <v>7</v>
      </c>
      <c r="D54" s="317">
        <v>1</v>
      </c>
      <c r="E54" s="22"/>
      <c r="F54" s="15">
        <f t="shared" si="5"/>
        <v>0</v>
      </c>
      <c r="G54" s="17"/>
    </row>
    <row r="55" spans="1:7" x14ac:dyDescent="0.2">
      <c r="A55" s="14">
        <v>14</v>
      </c>
      <c r="B55" s="45" t="s">
        <v>23</v>
      </c>
      <c r="C55" s="19" t="s">
        <v>7</v>
      </c>
      <c r="D55" s="317">
        <v>1</v>
      </c>
      <c r="E55" s="22"/>
      <c r="F55" s="15">
        <f t="shared" si="5"/>
        <v>0</v>
      </c>
      <c r="G55" s="17"/>
    </row>
    <row r="56" spans="1:7" x14ac:dyDescent="0.2">
      <c r="A56" s="14">
        <v>15</v>
      </c>
      <c r="B56" s="45" t="s">
        <v>24</v>
      </c>
      <c r="C56" s="19" t="s">
        <v>7</v>
      </c>
      <c r="D56" s="317">
        <v>9</v>
      </c>
      <c r="E56" s="22"/>
      <c r="F56" s="15">
        <f t="shared" si="5"/>
        <v>0</v>
      </c>
      <c r="G56" s="17"/>
    </row>
    <row r="57" spans="1:7" x14ac:dyDescent="0.2">
      <c r="A57" s="14">
        <v>16</v>
      </c>
      <c r="B57" s="45" t="s">
        <v>25</v>
      </c>
      <c r="C57" s="19" t="s">
        <v>9</v>
      </c>
      <c r="D57" s="318">
        <v>3.15</v>
      </c>
      <c r="E57" s="22"/>
      <c r="F57" s="15">
        <f t="shared" si="5"/>
        <v>0</v>
      </c>
      <c r="G57" s="17"/>
    </row>
    <row r="58" spans="1:7" x14ac:dyDescent="0.2">
      <c r="A58" s="14">
        <v>17</v>
      </c>
      <c r="B58" s="45" t="s">
        <v>17</v>
      </c>
      <c r="C58" s="19" t="s">
        <v>9</v>
      </c>
      <c r="D58" s="318">
        <v>3.15</v>
      </c>
      <c r="E58" s="22"/>
      <c r="F58" s="15">
        <f t="shared" si="5"/>
        <v>0</v>
      </c>
      <c r="G58" s="17"/>
    </row>
    <row r="59" spans="1:7" x14ac:dyDescent="0.2">
      <c r="A59" s="14">
        <v>18</v>
      </c>
      <c r="B59" s="45" t="s">
        <v>18</v>
      </c>
      <c r="C59" s="19" t="s">
        <v>7</v>
      </c>
      <c r="D59" s="319">
        <v>7</v>
      </c>
      <c r="E59" s="22"/>
      <c r="F59" s="15">
        <f t="shared" si="5"/>
        <v>0</v>
      </c>
      <c r="G59" s="17"/>
    </row>
    <row r="60" spans="1:7" x14ac:dyDescent="0.2">
      <c r="A60" s="14">
        <v>19</v>
      </c>
      <c r="B60" s="45" t="s">
        <v>117</v>
      </c>
      <c r="C60" s="19" t="s">
        <v>5</v>
      </c>
      <c r="D60" s="319">
        <v>0</v>
      </c>
      <c r="E60" s="22"/>
      <c r="F60" s="15">
        <f t="shared" si="5"/>
        <v>0</v>
      </c>
      <c r="G60" s="17"/>
    </row>
    <row r="61" spans="1:7" x14ac:dyDescent="0.2">
      <c r="A61" s="14"/>
      <c r="B61" s="45" t="s">
        <v>43</v>
      </c>
      <c r="C61" s="19"/>
      <c r="D61" s="18"/>
      <c r="E61" s="22"/>
      <c r="F61" s="15">
        <f>ROUND(SUM(F8:F60),2)</f>
        <v>0</v>
      </c>
      <c r="G61" s="17"/>
    </row>
    <row r="62" spans="1:7" x14ac:dyDescent="0.2">
      <c r="A62" s="13" t="s">
        <v>19</v>
      </c>
      <c r="B62" s="131" t="s">
        <v>20</v>
      </c>
      <c r="C62" s="44"/>
      <c r="D62" s="43"/>
      <c r="E62" s="46"/>
      <c r="F62" s="23"/>
      <c r="G62" s="17"/>
    </row>
    <row r="63" spans="1:7" x14ac:dyDescent="0.2">
      <c r="A63" s="14">
        <v>1</v>
      </c>
      <c r="B63" s="45" t="s">
        <v>444</v>
      </c>
      <c r="C63" s="19"/>
      <c r="D63" s="18"/>
      <c r="E63" s="22"/>
      <c r="F63" s="15"/>
      <c r="G63" s="17"/>
    </row>
    <row r="64" spans="1:7" x14ac:dyDescent="0.2">
      <c r="A64" s="14"/>
      <c r="B64" s="45" t="s">
        <v>488</v>
      </c>
      <c r="C64" s="19" t="s">
        <v>5</v>
      </c>
      <c r="D64" s="319">
        <v>201</v>
      </c>
      <c r="E64" s="22"/>
      <c r="F64" s="15">
        <f>ROUND(D64*E64,2)</f>
        <v>0</v>
      </c>
      <c r="G64" s="17"/>
    </row>
    <row r="65" spans="1:7" x14ac:dyDescent="0.2">
      <c r="A65" s="14"/>
      <c r="B65" s="45" t="s">
        <v>470</v>
      </c>
      <c r="C65" s="19" t="s">
        <v>5</v>
      </c>
      <c r="D65" s="319"/>
      <c r="E65" s="22"/>
      <c r="F65" s="15">
        <f>ROUND(D65*E65,2)</f>
        <v>0</v>
      </c>
      <c r="G65" s="17"/>
    </row>
    <row r="66" spans="1:7" x14ac:dyDescent="0.2">
      <c r="A66" s="14"/>
      <c r="B66" s="45" t="s">
        <v>456</v>
      </c>
      <c r="C66" s="19" t="s">
        <v>5</v>
      </c>
      <c r="D66" s="319"/>
      <c r="E66" s="22"/>
      <c r="F66" s="15">
        <f>ROUND(D66*E66,2)</f>
        <v>0</v>
      </c>
      <c r="G66" s="17"/>
    </row>
    <row r="67" spans="1:7" x14ac:dyDescent="0.2">
      <c r="A67" s="14"/>
      <c r="B67" s="45" t="s">
        <v>445</v>
      </c>
      <c r="C67" s="19" t="s">
        <v>5</v>
      </c>
      <c r="D67" s="319"/>
      <c r="E67" s="22"/>
      <c r="F67" s="15">
        <f>ROUND(D67*E67,2)</f>
        <v>0</v>
      </c>
      <c r="G67" s="17"/>
    </row>
    <row r="68" spans="1:7" x14ac:dyDescent="0.2">
      <c r="A68" s="11">
        <v>2</v>
      </c>
      <c r="B68" s="45" t="s">
        <v>122</v>
      </c>
      <c r="C68" s="19"/>
      <c r="D68" s="18"/>
      <c r="E68" s="22"/>
      <c r="F68" s="15"/>
      <c r="G68" s="17"/>
    </row>
    <row r="69" spans="1:7" x14ac:dyDescent="0.2">
      <c r="A69" s="14"/>
      <c r="B69" s="45" t="s">
        <v>457</v>
      </c>
      <c r="C69" s="19" t="s">
        <v>7</v>
      </c>
      <c r="D69" s="319"/>
      <c r="E69" s="22"/>
      <c r="F69" s="15">
        <f t="shared" ref="F69:F92" si="6">ROUND(D69*E69,2)</f>
        <v>0</v>
      </c>
      <c r="G69" s="17"/>
    </row>
    <row r="70" spans="1:7" x14ac:dyDescent="0.2">
      <c r="A70" s="14"/>
      <c r="B70" s="45" t="s">
        <v>489</v>
      </c>
      <c r="C70" s="19" t="s">
        <v>7</v>
      </c>
      <c r="D70" s="319">
        <v>2</v>
      </c>
      <c r="E70" s="22"/>
      <c r="F70" s="15">
        <f t="shared" si="6"/>
        <v>0</v>
      </c>
      <c r="G70" s="17"/>
    </row>
    <row r="71" spans="1:7" x14ac:dyDescent="0.2">
      <c r="A71" s="14"/>
      <c r="B71" s="45" t="s">
        <v>490</v>
      </c>
      <c r="C71" s="19" t="s">
        <v>7</v>
      </c>
      <c r="D71" s="319"/>
      <c r="E71" s="22"/>
      <c r="F71" s="15">
        <f t="shared" si="6"/>
        <v>0</v>
      </c>
      <c r="G71" s="17"/>
    </row>
    <row r="72" spans="1:7" x14ac:dyDescent="0.2">
      <c r="A72" s="14"/>
      <c r="B72" s="45" t="s">
        <v>471</v>
      </c>
      <c r="C72" s="19" t="s">
        <v>7</v>
      </c>
      <c r="D72" s="319"/>
      <c r="E72" s="22"/>
      <c r="F72" s="15">
        <f t="shared" si="6"/>
        <v>0</v>
      </c>
      <c r="G72" s="17"/>
    </row>
    <row r="73" spans="1:7" x14ac:dyDescent="0.2">
      <c r="A73" s="14"/>
      <c r="B73" s="45" t="s">
        <v>491</v>
      </c>
      <c r="C73" s="19" t="s">
        <v>7</v>
      </c>
      <c r="D73" s="319"/>
      <c r="E73" s="22"/>
      <c r="F73" s="15">
        <f t="shared" si="6"/>
        <v>0</v>
      </c>
      <c r="G73" s="17"/>
    </row>
    <row r="74" spans="1:7" x14ac:dyDescent="0.2">
      <c r="A74" s="14"/>
      <c r="B74" s="45" t="s">
        <v>446</v>
      </c>
      <c r="C74" s="19" t="s">
        <v>7</v>
      </c>
      <c r="D74" s="319"/>
      <c r="E74" s="22"/>
      <c r="F74" s="15">
        <f t="shared" si="6"/>
        <v>0</v>
      </c>
      <c r="G74" s="17"/>
    </row>
    <row r="75" spans="1:7" x14ac:dyDescent="0.2">
      <c r="A75" s="14"/>
      <c r="B75" s="45" t="s">
        <v>460</v>
      </c>
      <c r="C75" s="19" t="s">
        <v>7</v>
      </c>
      <c r="D75" s="319"/>
      <c r="E75" s="22"/>
      <c r="F75" s="15">
        <f t="shared" si="6"/>
        <v>0</v>
      </c>
      <c r="G75" s="17"/>
    </row>
    <row r="76" spans="1:7" x14ac:dyDescent="0.2">
      <c r="A76" s="14"/>
      <c r="B76" s="45" t="s">
        <v>492</v>
      </c>
      <c r="C76" s="19" t="s">
        <v>7</v>
      </c>
      <c r="D76" s="319">
        <v>1</v>
      </c>
      <c r="E76" s="22"/>
      <c r="F76" s="15">
        <f t="shared" si="6"/>
        <v>0</v>
      </c>
      <c r="G76" s="17"/>
    </row>
    <row r="77" spans="1:7" x14ac:dyDescent="0.2">
      <c r="A77" s="14"/>
      <c r="B77" s="45" t="s">
        <v>493</v>
      </c>
      <c r="C77" s="19" t="s">
        <v>7</v>
      </c>
      <c r="D77" s="319">
        <v>1</v>
      </c>
      <c r="E77" s="22"/>
      <c r="F77" s="15">
        <f t="shared" si="6"/>
        <v>0</v>
      </c>
      <c r="G77" s="17"/>
    </row>
    <row r="78" spans="1:7" x14ac:dyDescent="0.2">
      <c r="A78" s="14"/>
      <c r="B78" s="45" t="s">
        <v>494</v>
      </c>
      <c r="C78" s="19" t="s">
        <v>7</v>
      </c>
      <c r="D78" s="319">
        <v>1</v>
      </c>
      <c r="E78" s="22"/>
      <c r="F78" s="15">
        <f t="shared" si="6"/>
        <v>0</v>
      </c>
      <c r="G78" s="17"/>
    </row>
    <row r="79" spans="1:7" x14ac:dyDescent="0.2">
      <c r="A79" s="14"/>
      <c r="B79" s="45" t="s">
        <v>495</v>
      </c>
      <c r="C79" s="19" t="s">
        <v>7</v>
      </c>
      <c r="D79" s="319">
        <v>2</v>
      </c>
      <c r="E79" s="22"/>
      <c r="F79" s="15">
        <f t="shared" si="6"/>
        <v>0</v>
      </c>
      <c r="G79" s="17"/>
    </row>
    <row r="80" spans="1:7" x14ac:dyDescent="0.2">
      <c r="A80" s="14"/>
      <c r="B80" s="45" t="s">
        <v>496</v>
      </c>
      <c r="C80" s="19" t="s">
        <v>7</v>
      </c>
      <c r="D80" s="319"/>
      <c r="E80" s="22"/>
      <c r="F80" s="15">
        <f t="shared" si="6"/>
        <v>0</v>
      </c>
      <c r="G80" s="17"/>
    </row>
    <row r="81" spans="1:7" x14ac:dyDescent="0.2">
      <c r="A81" s="14"/>
      <c r="B81" s="45" t="s">
        <v>483</v>
      </c>
      <c r="C81" s="19" t="s">
        <v>7</v>
      </c>
      <c r="D81" s="319"/>
      <c r="E81" s="22"/>
      <c r="F81" s="15">
        <f t="shared" si="6"/>
        <v>0</v>
      </c>
      <c r="G81" s="17"/>
    </row>
    <row r="82" spans="1:7" x14ac:dyDescent="0.2">
      <c r="A82" s="14"/>
      <c r="B82" s="45" t="s">
        <v>497</v>
      </c>
      <c r="C82" s="19" t="s">
        <v>7</v>
      </c>
      <c r="D82" s="319"/>
      <c r="E82" s="22"/>
      <c r="F82" s="15">
        <f t="shared" si="6"/>
        <v>0</v>
      </c>
      <c r="G82" s="17"/>
    </row>
    <row r="83" spans="1:7" x14ac:dyDescent="0.2">
      <c r="A83" s="14"/>
      <c r="B83" s="45" t="s">
        <v>476</v>
      </c>
      <c r="C83" s="19" t="s">
        <v>7</v>
      </c>
      <c r="D83" s="319"/>
      <c r="E83" s="22"/>
      <c r="F83" s="15">
        <f t="shared" si="6"/>
        <v>0</v>
      </c>
      <c r="G83" s="17"/>
    </row>
    <row r="84" spans="1:7" x14ac:dyDescent="0.2">
      <c r="A84" s="14"/>
      <c r="B84" s="45" t="s">
        <v>478</v>
      </c>
      <c r="C84" s="19" t="s">
        <v>7</v>
      </c>
      <c r="D84" s="319"/>
      <c r="E84" s="22"/>
      <c r="F84" s="15">
        <f t="shared" si="6"/>
        <v>0</v>
      </c>
      <c r="G84" s="17"/>
    </row>
    <row r="85" spans="1:7" x14ac:dyDescent="0.2">
      <c r="A85" s="14"/>
      <c r="B85" s="45" t="s">
        <v>498</v>
      </c>
      <c r="C85" s="19" t="s">
        <v>7</v>
      </c>
      <c r="D85" s="319"/>
      <c r="E85" s="22"/>
      <c r="F85" s="15">
        <f t="shared" si="6"/>
        <v>0</v>
      </c>
      <c r="G85" s="17"/>
    </row>
    <row r="86" spans="1:7" x14ac:dyDescent="0.2">
      <c r="A86" s="14"/>
      <c r="B86" s="45" t="s">
        <v>448</v>
      </c>
      <c r="C86" s="19" t="s">
        <v>7</v>
      </c>
      <c r="D86" s="319"/>
      <c r="E86" s="22"/>
      <c r="F86" s="15">
        <f t="shared" si="6"/>
        <v>0</v>
      </c>
      <c r="G86" s="17"/>
    </row>
    <row r="87" spans="1:7" x14ac:dyDescent="0.2">
      <c r="A87" s="14"/>
      <c r="B87" s="45" t="s">
        <v>450</v>
      </c>
      <c r="C87" s="19" t="s">
        <v>7</v>
      </c>
      <c r="D87" s="319"/>
      <c r="E87" s="22"/>
      <c r="F87" s="15">
        <f t="shared" si="6"/>
        <v>0</v>
      </c>
      <c r="G87" s="17"/>
    </row>
    <row r="88" spans="1:7" x14ac:dyDescent="0.2">
      <c r="A88" s="14"/>
      <c r="B88" s="45" t="s">
        <v>451</v>
      </c>
      <c r="C88" s="19" t="s">
        <v>7</v>
      </c>
      <c r="D88" s="319"/>
      <c r="E88" s="22"/>
      <c r="F88" s="15">
        <f t="shared" si="6"/>
        <v>0</v>
      </c>
      <c r="G88" s="17"/>
    </row>
    <row r="89" spans="1:7" x14ac:dyDescent="0.2">
      <c r="A89" s="14"/>
      <c r="B89" s="45" t="s">
        <v>499</v>
      </c>
      <c r="C89" s="19" t="s">
        <v>7</v>
      </c>
      <c r="D89" s="319">
        <v>1</v>
      </c>
      <c r="E89" s="22"/>
      <c r="F89" s="15">
        <f t="shared" si="6"/>
        <v>0</v>
      </c>
      <c r="G89" s="17"/>
    </row>
    <row r="90" spans="1:7" x14ac:dyDescent="0.2">
      <c r="A90" s="14"/>
      <c r="B90" s="45" t="s">
        <v>500</v>
      </c>
      <c r="C90" s="19" t="s">
        <v>7</v>
      </c>
      <c r="D90" s="319">
        <v>1</v>
      </c>
      <c r="E90" s="22"/>
      <c r="F90" s="15">
        <f t="shared" si="6"/>
        <v>0</v>
      </c>
      <c r="G90" s="17"/>
    </row>
    <row r="91" spans="1:7" x14ac:dyDescent="0.2">
      <c r="A91" s="14"/>
      <c r="B91" s="45" t="s">
        <v>452</v>
      </c>
      <c r="C91" s="19" t="s">
        <v>7</v>
      </c>
      <c r="D91" s="319"/>
      <c r="E91" s="22"/>
      <c r="F91" s="15">
        <f t="shared" si="6"/>
        <v>0</v>
      </c>
      <c r="G91" s="17"/>
    </row>
    <row r="92" spans="1:7" x14ac:dyDescent="0.2">
      <c r="A92" s="14"/>
      <c r="B92" s="45" t="s">
        <v>453</v>
      </c>
      <c r="C92" s="19" t="s">
        <v>7</v>
      </c>
      <c r="D92" s="319"/>
      <c r="E92" s="22"/>
      <c r="F92" s="15">
        <f t="shared" si="6"/>
        <v>0</v>
      </c>
      <c r="G92" s="17"/>
    </row>
    <row r="93" spans="1:7" x14ac:dyDescent="0.2">
      <c r="A93" s="14">
        <v>3</v>
      </c>
      <c r="B93" s="45" t="s">
        <v>26</v>
      </c>
      <c r="C93" s="19"/>
      <c r="D93" s="18"/>
      <c r="E93" s="22"/>
      <c r="F93" s="15"/>
      <c r="G93" s="17"/>
    </row>
    <row r="94" spans="1:7" x14ac:dyDescent="0.2">
      <c r="A94" s="14"/>
      <c r="B94" s="45" t="s">
        <v>65</v>
      </c>
      <c r="C94" s="19" t="s">
        <v>7</v>
      </c>
      <c r="D94" s="319">
        <v>1</v>
      </c>
      <c r="E94" s="22"/>
      <c r="F94" s="15">
        <f t="shared" ref="F94:F111" si="7">ROUND(D94*E94,2)</f>
        <v>0</v>
      </c>
      <c r="G94" s="17"/>
    </row>
    <row r="95" spans="1:7" x14ac:dyDescent="0.2">
      <c r="A95" s="14"/>
      <c r="B95" s="45" t="s">
        <v>44</v>
      </c>
      <c r="C95" s="19" t="s">
        <v>7</v>
      </c>
      <c r="D95" s="319"/>
      <c r="E95" s="22"/>
      <c r="F95" s="15">
        <f t="shared" si="7"/>
        <v>0</v>
      </c>
      <c r="G95" s="17"/>
    </row>
    <row r="96" spans="1:7" x14ac:dyDescent="0.2">
      <c r="A96" s="14"/>
      <c r="B96" s="45" t="s">
        <v>27</v>
      </c>
      <c r="C96" s="19" t="s">
        <v>7</v>
      </c>
      <c r="D96" s="319"/>
      <c r="E96" s="22"/>
      <c r="F96" s="15">
        <f t="shared" si="7"/>
        <v>0</v>
      </c>
      <c r="G96" s="17"/>
    </row>
    <row r="97" spans="1:7" x14ac:dyDescent="0.2">
      <c r="A97" s="48">
        <v>4</v>
      </c>
      <c r="B97" s="45" t="s">
        <v>118</v>
      </c>
      <c r="C97" s="19" t="s">
        <v>7</v>
      </c>
      <c r="D97" s="317">
        <v>0</v>
      </c>
      <c r="E97" s="22"/>
      <c r="F97" s="15">
        <f t="shared" si="7"/>
        <v>0</v>
      </c>
      <c r="G97" s="17"/>
    </row>
    <row r="98" spans="1:7" x14ac:dyDescent="0.2">
      <c r="A98" s="48">
        <v>5</v>
      </c>
      <c r="B98" s="45" t="s">
        <v>121</v>
      </c>
      <c r="C98" s="19" t="s">
        <v>7</v>
      </c>
      <c r="D98" s="317">
        <v>0</v>
      </c>
      <c r="E98" s="22"/>
      <c r="F98" s="15">
        <f t="shared" si="7"/>
        <v>0</v>
      </c>
      <c r="G98" s="17"/>
    </row>
    <row r="99" spans="1:7" x14ac:dyDescent="0.2">
      <c r="A99" s="48">
        <v>6</v>
      </c>
      <c r="B99" s="45" t="s">
        <v>119</v>
      </c>
      <c r="C99" s="19" t="s">
        <v>7</v>
      </c>
      <c r="D99" s="317">
        <v>0</v>
      </c>
      <c r="E99" s="22"/>
      <c r="F99" s="15">
        <f t="shared" si="7"/>
        <v>0</v>
      </c>
      <c r="G99" s="17"/>
    </row>
    <row r="100" spans="1:7" x14ac:dyDescent="0.2">
      <c r="A100" s="48">
        <v>7</v>
      </c>
      <c r="B100" s="45" t="s">
        <v>120</v>
      </c>
      <c r="C100" s="19" t="s">
        <v>7</v>
      </c>
      <c r="D100" s="317">
        <v>16</v>
      </c>
      <c r="E100" s="22"/>
      <c r="F100" s="15">
        <f t="shared" si="7"/>
        <v>0</v>
      </c>
      <c r="G100" s="17"/>
    </row>
    <row r="101" spans="1:7" x14ac:dyDescent="0.2">
      <c r="A101" s="48">
        <v>8</v>
      </c>
      <c r="B101" s="45" t="s">
        <v>123</v>
      </c>
      <c r="C101" s="19" t="s">
        <v>7</v>
      </c>
      <c r="D101" s="317">
        <v>4</v>
      </c>
      <c r="E101" s="22"/>
      <c r="F101" s="15">
        <f t="shared" si="7"/>
        <v>0</v>
      </c>
      <c r="G101" s="17"/>
    </row>
    <row r="102" spans="1:7" x14ac:dyDescent="0.2">
      <c r="A102" s="14">
        <v>4</v>
      </c>
      <c r="B102" s="45" t="s">
        <v>66</v>
      </c>
      <c r="C102" s="19" t="s">
        <v>7</v>
      </c>
      <c r="D102" s="319">
        <v>1</v>
      </c>
      <c r="E102" s="22"/>
      <c r="F102" s="15">
        <f t="shared" si="7"/>
        <v>0</v>
      </c>
      <c r="G102" s="17"/>
    </row>
    <row r="103" spans="1:7" x14ac:dyDescent="0.2">
      <c r="A103" s="14"/>
      <c r="B103" s="45" t="s">
        <v>58</v>
      </c>
      <c r="C103" s="19" t="s">
        <v>7</v>
      </c>
      <c r="D103" s="319"/>
      <c r="E103" s="22"/>
      <c r="F103" s="15">
        <f t="shared" si="7"/>
        <v>0</v>
      </c>
      <c r="G103" s="17"/>
    </row>
    <row r="104" spans="1:7" x14ac:dyDescent="0.2">
      <c r="A104" s="14">
        <v>5</v>
      </c>
      <c r="B104" s="45" t="s">
        <v>28</v>
      </c>
      <c r="C104" s="19" t="s">
        <v>7</v>
      </c>
      <c r="D104" s="319"/>
      <c r="E104" s="22"/>
      <c r="F104" s="15">
        <f t="shared" si="7"/>
        <v>0</v>
      </c>
      <c r="G104" s="17"/>
    </row>
    <row r="105" spans="1:7" x14ac:dyDescent="0.2">
      <c r="A105" s="14">
        <v>6</v>
      </c>
      <c r="B105" s="45" t="s">
        <v>29</v>
      </c>
      <c r="C105" s="19" t="s">
        <v>7</v>
      </c>
      <c r="D105" s="319">
        <v>1</v>
      </c>
      <c r="E105" s="22"/>
      <c r="F105" s="15">
        <f t="shared" si="7"/>
        <v>0</v>
      </c>
      <c r="G105" s="17"/>
    </row>
    <row r="106" spans="1:7" x14ac:dyDescent="0.2">
      <c r="A106" s="14">
        <v>7</v>
      </c>
      <c r="B106" s="45" t="s">
        <v>33</v>
      </c>
      <c r="C106" s="19" t="s">
        <v>7</v>
      </c>
      <c r="D106" s="317">
        <v>1</v>
      </c>
      <c r="E106" s="22"/>
      <c r="F106" s="15">
        <f t="shared" si="7"/>
        <v>0</v>
      </c>
      <c r="G106" s="17"/>
    </row>
    <row r="107" spans="1:7" x14ac:dyDescent="0.2">
      <c r="A107" s="14">
        <v>8</v>
      </c>
      <c r="B107" s="45" t="s">
        <v>34</v>
      </c>
      <c r="C107" s="19" t="s">
        <v>7</v>
      </c>
      <c r="D107" s="317">
        <v>1</v>
      </c>
      <c r="E107" s="22"/>
      <c r="F107" s="15">
        <f t="shared" si="7"/>
        <v>0</v>
      </c>
      <c r="G107" s="17"/>
    </row>
    <row r="108" spans="1:7" x14ac:dyDescent="0.2">
      <c r="A108" s="14">
        <v>9</v>
      </c>
      <c r="B108" s="45" t="s">
        <v>30</v>
      </c>
      <c r="C108" s="19" t="s">
        <v>5</v>
      </c>
      <c r="D108" s="334">
        <v>201</v>
      </c>
      <c r="E108" s="22"/>
      <c r="F108" s="15">
        <f t="shared" si="7"/>
        <v>0</v>
      </c>
      <c r="G108" s="17"/>
    </row>
    <row r="109" spans="1:7" x14ac:dyDescent="0.2">
      <c r="A109" s="14">
        <v>10</v>
      </c>
      <c r="B109" s="45" t="s">
        <v>31</v>
      </c>
      <c r="C109" s="19" t="s">
        <v>5</v>
      </c>
      <c r="D109" s="317">
        <v>201</v>
      </c>
      <c r="E109" s="22"/>
      <c r="F109" s="15">
        <f t="shared" si="7"/>
        <v>0</v>
      </c>
      <c r="G109" s="17"/>
    </row>
    <row r="110" spans="1:7" x14ac:dyDescent="0.2">
      <c r="A110" s="14">
        <v>11</v>
      </c>
      <c r="B110" s="45" t="s">
        <v>32</v>
      </c>
      <c r="C110" s="19" t="s">
        <v>5</v>
      </c>
      <c r="D110" s="317">
        <v>201</v>
      </c>
      <c r="E110" s="22"/>
      <c r="F110" s="15">
        <f t="shared" si="7"/>
        <v>0</v>
      </c>
      <c r="G110" s="17"/>
    </row>
    <row r="111" spans="1:7" x14ac:dyDescent="0.2">
      <c r="A111" s="14">
        <v>12</v>
      </c>
      <c r="B111" s="45" t="s">
        <v>39</v>
      </c>
      <c r="C111" s="19" t="s">
        <v>5</v>
      </c>
      <c r="D111" s="317">
        <v>201</v>
      </c>
      <c r="E111" s="22"/>
      <c r="F111" s="15">
        <f t="shared" si="7"/>
        <v>0</v>
      </c>
      <c r="G111" s="17"/>
    </row>
    <row r="112" spans="1:7" x14ac:dyDescent="0.2">
      <c r="A112" s="40"/>
      <c r="B112" s="45" t="s">
        <v>42</v>
      </c>
      <c r="C112" s="19"/>
      <c r="D112" s="18"/>
      <c r="E112" s="22"/>
      <c r="F112" s="15">
        <f>ROUND(SUM(F64:F111),2)</f>
        <v>0</v>
      </c>
      <c r="G112" s="17"/>
    </row>
    <row r="113" spans="1:7" x14ac:dyDescent="0.2">
      <c r="A113" s="3" t="s">
        <v>8</v>
      </c>
      <c r="B113" s="131" t="s">
        <v>501</v>
      </c>
      <c r="C113" s="19"/>
      <c r="D113" s="18"/>
      <c r="E113" s="22"/>
      <c r="F113" s="15"/>
      <c r="G113" s="17"/>
    </row>
    <row r="114" spans="1:7" x14ac:dyDescent="0.2">
      <c r="A114" s="14">
        <v>1</v>
      </c>
      <c r="B114" s="45" t="s">
        <v>40</v>
      </c>
      <c r="C114" s="19"/>
      <c r="D114" s="18"/>
      <c r="E114" s="22"/>
      <c r="F114" s="15"/>
      <c r="G114" s="17"/>
    </row>
    <row r="115" spans="1:7" x14ac:dyDescent="0.2">
      <c r="A115" s="14"/>
      <c r="B115" s="45" t="s">
        <v>59</v>
      </c>
      <c r="C115" s="19" t="s">
        <v>7</v>
      </c>
      <c r="D115" s="319"/>
      <c r="E115" s="22"/>
      <c r="F115" s="15">
        <f t="shared" ref="F115:F122" si="8">ROUND(D115*E115,2)</f>
        <v>0</v>
      </c>
      <c r="G115" s="17"/>
    </row>
    <row r="116" spans="1:7" x14ac:dyDescent="0.2">
      <c r="A116" s="14"/>
      <c r="B116" s="45" t="s">
        <v>35</v>
      </c>
      <c r="C116" s="19" t="s">
        <v>7</v>
      </c>
      <c r="D116" s="319"/>
      <c r="E116" s="22"/>
      <c r="F116" s="15">
        <f t="shared" si="8"/>
        <v>0</v>
      </c>
      <c r="G116" s="17"/>
    </row>
    <row r="117" spans="1:7" x14ac:dyDescent="0.2">
      <c r="A117" s="14"/>
      <c r="B117" s="45" t="s">
        <v>36</v>
      </c>
      <c r="C117" s="19" t="s">
        <v>7</v>
      </c>
      <c r="D117" s="319"/>
      <c r="E117" s="22"/>
      <c r="F117" s="15">
        <f t="shared" si="8"/>
        <v>0</v>
      </c>
      <c r="G117" s="17"/>
    </row>
    <row r="118" spans="1:7" x14ac:dyDescent="0.2">
      <c r="A118" s="14">
        <v>2</v>
      </c>
      <c r="B118" s="45" t="s">
        <v>45</v>
      </c>
      <c r="C118" s="19" t="s">
        <v>5</v>
      </c>
      <c r="D118" s="317">
        <v>0</v>
      </c>
      <c r="E118" s="22"/>
      <c r="F118" s="15">
        <f t="shared" si="8"/>
        <v>0</v>
      </c>
      <c r="G118" s="17"/>
    </row>
    <row r="119" spans="1:7" x14ac:dyDescent="0.2">
      <c r="A119" s="14">
        <v>3</v>
      </c>
      <c r="B119" s="45" t="s">
        <v>37</v>
      </c>
      <c r="C119" s="19" t="s">
        <v>7</v>
      </c>
      <c r="D119" s="317">
        <v>0</v>
      </c>
      <c r="E119" s="22"/>
      <c r="F119" s="15">
        <f t="shared" si="8"/>
        <v>0</v>
      </c>
      <c r="G119" s="17"/>
    </row>
    <row r="120" spans="1:7" x14ac:dyDescent="0.2">
      <c r="A120" s="14">
        <v>4</v>
      </c>
      <c r="B120" s="45" t="s">
        <v>469</v>
      </c>
      <c r="C120" s="19" t="s">
        <v>7</v>
      </c>
      <c r="D120" s="18">
        <v>0</v>
      </c>
      <c r="E120" s="22"/>
      <c r="F120" s="15">
        <f t="shared" si="8"/>
        <v>0</v>
      </c>
      <c r="G120" s="17"/>
    </row>
    <row r="121" spans="1:7" x14ac:dyDescent="0.2">
      <c r="A121" s="14">
        <v>5</v>
      </c>
      <c r="B121" s="45" t="s">
        <v>10</v>
      </c>
      <c r="C121" s="19" t="s">
        <v>9</v>
      </c>
      <c r="D121" s="318">
        <v>0</v>
      </c>
      <c r="E121" s="22"/>
      <c r="F121" s="15">
        <f t="shared" si="8"/>
        <v>0</v>
      </c>
      <c r="G121" s="17"/>
    </row>
    <row r="122" spans="1:7" x14ac:dyDescent="0.2">
      <c r="A122" s="14">
        <v>6</v>
      </c>
      <c r="B122" s="45" t="s">
        <v>11</v>
      </c>
      <c r="C122" s="19" t="s">
        <v>7</v>
      </c>
      <c r="D122" s="317">
        <v>0</v>
      </c>
      <c r="E122" s="22"/>
      <c r="F122" s="15">
        <f t="shared" si="8"/>
        <v>0</v>
      </c>
      <c r="G122" s="17"/>
    </row>
    <row r="123" spans="1:7" ht="13.5" thickBot="1" x14ac:dyDescent="0.25">
      <c r="A123" s="14"/>
      <c r="B123" s="45" t="s">
        <v>41</v>
      </c>
      <c r="C123" s="19"/>
      <c r="D123" s="18"/>
      <c r="E123" s="22"/>
      <c r="F123" s="15">
        <f>ROUND(SUM(F115:F122),2)</f>
        <v>0</v>
      </c>
      <c r="G123" s="17"/>
    </row>
    <row r="124" spans="1:7" ht="13.5" thickBot="1" x14ac:dyDescent="0.25">
      <c r="A124" s="3"/>
      <c r="B124" s="142" t="s">
        <v>111</v>
      </c>
      <c r="C124" s="121"/>
      <c r="D124" s="121"/>
      <c r="E124" s="122"/>
      <c r="F124" s="73"/>
      <c r="G124" s="162"/>
    </row>
    <row r="125" spans="1:7" x14ac:dyDescent="0.2">
      <c r="A125" s="7"/>
      <c r="B125" s="9"/>
      <c r="C125" s="9"/>
      <c r="D125" s="9"/>
      <c r="E125" s="42"/>
      <c r="F125" s="8"/>
      <c r="G125" s="8"/>
    </row>
  </sheetData>
  <autoFilter ref="A1:G125"/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view="pageBreakPreview" topLeftCell="A110" zoomScale="110" zoomScaleNormal="112" zoomScaleSheetLayoutView="110" workbookViewId="0">
      <selection activeCell="D123" sqref="D7:D123"/>
    </sheetView>
  </sheetViews>
  <sheetFormatPr defaultRowHeight="12.75" customHeight="1" x14ac:dyDescent="0.2"/>
  <cols>
    <col min="1" max="1" width="5.28515625" customWidth="1"/>
    <col min="2" max="2" width="57.7109375" style="123" customWidth="1"/>
    <col min="3" max="3" width="5.5703125" style="123" customWidth="1"/>
    <col min="4" max="4" width="7.140625" style="123" bestFit="1" customWidth="1"/>
    <col min="5" max="5" width="5.7109375" style="123" bestFit="1" customWidth="1"/>
    <col min="6" max="6" width="10" bestFit="1" customWidth="1"/>
  </cols>
  <sheetData>
    <row r="1" spans="1:6" ht="20.25" x14ac:dyDescent="0.2">
      <c r="A1" s="7" t="s">
        <v>200</v>
      </c>
      <c r="B1" s="294" t="s">
        <v>573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405</v>
      </c>
    </row>
    <row r="4" spans="1:6" x14ac:dyDescent="0.2">
      <c r="A4" s="7"/>
      <c r="B4" s="9"/>
      <c r="C4" s="27"/>
      <c r="D4" s="186" t="s">
        <v>163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584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320"/>
      <c r="E7" s="125"/>
      <c r="F7" s="17"/>
    </row>
    <row r="8" spans="1:6" x14ac:dyDescent="0.2">
      <c r="A8" s="13"/>
      <c r="B8" s="131" t="s">
        <v>153</v>
      </c>
      <c r="C8" s="14"/>
      <c r="D8" s="18"/>
      <c r="E8" s="54"/>
      <c r="F8" s="25"/>
    </row>
    <row r="9" spans="1:6" x14ac:dyDescent="0.2">
      <c r="A9" s="60">
        <v>1</v>
      </c>
      <c r="B9" s="74" t="s">
        <v>131</v>
      </c>
      <c r="C9" s="59" t="s">
        <v>132</v>
      </c>
      <c r="D9" s="164">
        <v>204</v>
      </c>
      <c r="E9" s="22"/>
      <c r="F9" s="15">
        <f t="shared" ref="F9:F20" si="0">ROUND(D9*E9,2)</f>
        <v>0</v>
      </c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64">
        <v>102</v>
      </c>
      <c r="E10" s="22"/>
      <c r="F10" s="15">
        <f t="shared" si="0"/>
        <v>0</v>
      </c>
    </row>
    <row r="11" spans="1:6" x14ac:dyDescent="0.2">
      <c r="A11" s="60">
        <f t="shared" ref="A11:A20" si="1">A10+1</f>
        <v>3</v>
      </c>
      <c r="B11" s="74" t="s">
        <v>443</v>
      </c>
      <c r="C11" s="59" t="s">
        <v>135</v>
      </c>
      <c r="D11" s="163">
        <v>41.4</v>
      </c>
      <c r="E11" s="22"/>
      <c r="F11" s="15">
        <f t="shared" si="0"/>
        <v>0</v>
      </c>
    </row>
    <row r="12" spans="1:6" x14ac:dyDescent="0.2">
      <c r="A12" s="60">
        <f t="shared" si="1"/>
        <v>4</v>
      </c>
      <c r="B12" s="74" t="s">
        <v>136</v>
      </c>
      <c r="C12" s="59" t="s">
        <v>137</v>
      </c>
      <c r="D12" s="163">
        <v>51.6</v>
      </c>
      <c r="E12" s="22"/>
      <c r="F12" s="15">
        <f t="shared" si="0"/>
        <v>0</v>
      </c>
    </row>
    <row r="13" spans="1:6" x14ac:dyDescent="0.2">
      <c r="A13" s="60">
        <f t="shared" si="1"/>
        <v>5</v>
      </c>
      <c r="B13" s="74" t="s">
        <v>138</v>
      </c>
      <c r="C13" s="59" t="s">
        <v>137</v>
      </c>
      <c r="D13" s="163">
        <v>51.6</v>
      </c>
      <c r="E13" s="22"/>
      <c r="F13" s="15">
        <f t="shared" si="0"/>
        <v>0</v>
      </c>
    </row>
    <row r="14" spans="1:6" x14ac:dyDescent="0.2">
      <c r="A14" s="60">
        <f t="shared" si="1"/>
        <v>6</v>
      </c>
      <c r="B14" s="74" t="s">
        <v>442</v>
      </c>
      <c r="C14" s="59" t="s">
        <v>137</v>
      </c>
      <c r="D14" s="163">
        <v>41.4</v>
      </c>
      <c r="E14" s="22"/>
      <c r="F14" s="15">
        <f t="shared" si="0"/>
        <v>0</v>
      </c>
    </row>
    <row r="15" spans="1:6" ht="25.5" x14ac:dyDescent="0.2">
      <c r="A15" s="60">
        <f t="shared" si="1"/>
        <v>7</v>
      </c>
      <c r="B15" s="74" t="s">
        <v>142</v>
      </c>
      <c r="C15" s="59" t="s">
        <v>139</v>
      </c>
      <c r="D15" s="163">
        <v>9.7919999999999998</v>
      </c>
      <c r="E15" s="22"/>
      <c r="F15" s="15">
        <f t="shared" si="0"/>
        <v>0</v>
      </c>
    </row>
    <row r="16" spans="1:6" ht="25.5" x14ac:dyDescent="0.2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 x14ac:dyDescent="0.2">
      <c r="A17" s="60">
        <f t="shared" si="1"/>
        <v>9</v>
      </c>
      <c r="B17" s="74" t="s">
        <v>144</v>
      </c>
      <c r="C17" s="59" t="s">
        <v>139</v>
      </c>
      <c r="D17" s="163">
        <v>14.687999999999999</v>
      </c>
      <c r="E17" s="22"/>
      <c r="F17" s="15">
        <f t="shared" si="0"/>
        <v>0</v>
      </c>
    </row>
    <row r="18" spans="1:6" ht="25.5" x14ac:dyDescent="0.2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 x14ac:dyDescent="0.2">
      <c r="A19" s="60">
        <f t="shared" si="1"/>
        <v>11</v>
      </c>
      <c r="B19" s="74" t="s">
        <v>155</v>
      </c>
      <c r="C19" s="59" t="s">
        <v>140</v>
      </c>
      <c r="D19" s="163">
        <v>102</v>
      </c>
      <c r="E19" s="22"/>
      <c r="F19" s="15">
        <f t="shared" si="0"/>
        <v>0</v>
      </c>
    </row>
    <row r="20" spans="1:6" x14ac:dyDescent="0.2">
      <c r="A20" s="60">
        <f t="shared" si="1"/>
        <v>12</v>
      </c>
      <c r="B20" s="74" t="s">
        <v>141</v>
      </c>
      <c r="C20" s="59" t="s">
        <v>132</v>
      </c>
      <c r="D20" s="163">
        <v>204</v>
      </c>
      <c r="E20" s="22"/>
      <c r="F20" s="15">
        <f t="shared" si="0"/>
        <v>0</v>
      </c>
    </row>
    <row r="21" spans="1:6" x14ac:dyDescent="0.2">
      <c r="A21" s="60"/>
      <c r="B21" s="74"/>
      <c r="C21" s="59"/>
      <c r="D21" s="76"/>
      <c r="E21" s="52"/>
      <c r="F21" s="17"/>
    </row>
    <row r="22" spans="1:6" x14ac:dyDescent="0.2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 x14ac:dyDescent="0.2">
      <c r="A23" s="60">
        <f t="shared" si="2"/>
        <v>2</v>
      </c>
      <c r="B23" s="74" t="s">
        <v>147</v>
      </c>
      <c r="C23" s="59" t="s">
        <v>140</v>
      </c>
      <c r="D23" s="165">
        <v>0</v>
      </c>
      <c r="E23" s="22"/>
      <c r="F23" s="15">
        <f>ROUND(D23*E23,2)</f>
        <v>0</v>
      </c>
    </row>
    <row r="24" spans="1:6" x14ac:dyDescent="0.2">
      <c r="A24" s="60"/>
      <c r="B24" s="74"/>
      <c r="C24" s="59"/>
      <c r="D24" s="76"/>
      <c r="E24" s="52"/>
      <c r="F24" s="17"/>
    </row>
    <row r="25" spans="1:6" x14ac:dyDescent="0.2">
      <c r="A25" s="63">
        <f t="shared" ref="A25:A30" si="3">A24+1</f>
        <v>1</v>
      </c>
      <c r="B25" s="69" t="s">
        <v>148</v>
      </c>
      <c r="C25" s="65" t="s">
        <v>132</v>
      </c>
      <c r="D25" s="166">
        <v>5</v>
      </c>
      <c r="E25" s="22"/>
      <c r="F25" s="15">
        <f t="shared" ref="F25:F30" si="4">ROUND(D25*E25,2)</f>
        <v>0</v>
      </c>
    </row>
    <row r="26" spans="1:6" x14ac:dyDescent="0.2">
      <c r="A26" s="63">
        <f t="shared" si="3"/>
        <v>2</v>
      </c>
      <c r="B26" s="69" t="s">
        <v>149</v>
      </c>
      <c r="C26" s="65" t="s">
        <v>140</v>
      </c>
      <c r="D26" s="166">
        <v>6</v>
      </c>
      <c r="E26" s="22"/>
      <c r="F26" s="15">
        <f t="shared" si="4"/>
        <v>0</v>
      </c>
    </row>
    <row r="27" spans="1:6" x14ac:dyDescent="0.2">
      <c r="A27" s="63">
        <f t="shared" si="3"/>
        <v>3</v>
      </c>
      <c r="B27" s="74" t="s">
        <v>136</v>
      </c>
      <c r="C27" s="59" t="s">
        <v>137</v>
      </c>
      <c r="D27" s="163">
        <v>1.05</v>
      </c>
      <c r="E27" s="22"/>
      <c r="F27" s="15">
        <f t="shared" si="4"/>
        <v>0</v>
      </c>
    </row>
    <row r="28" spans="1:6" x14ac:dyDescent="0.2">
      <c r="A28" s="63">
        <f t="shared" si="3"/>
        <v>4</v>
      </c>
      <c r="B28" s="74" t="s">
        <v>138</v>
      </c>
      <c r="C28" s="59" t="s">
        <v>137</v>
      </c>
      <c r="D28" s="163">
        <v>1.05</v>
      </c>
      <c r="E28" s="22"/>
      <c r="F28" s="15">
        <f t="shared" si="4"/>
        <v>0</v>
      </c>
    </row>
    <row r="29" spans="1:6" ht="25.5" x14ac:dyDescent="0.2">
      <c r="A29" s="63">
        <f t="shared" si="3"/>
        <v>5</v>
      </c>
      <c r="B29" s="69" t="s">
        <v>151</v>
      </c>
      <c r="C29" s="65" t="s">
        <v>132</v>
      </c>
      <c r="D29" s="166">
        <v>5</v>
      </c>
      <c r="E29" s="22"/>
      <c r="F29" s="15">
        <f t="shared" si="4"/>
        <v>0</v>
      </c>
    </row>
    <row r="30" spans="1:6" x14ac:dyDescent="0.2">
      <c r="A30" s="63">
        <f t="shared" si="3"/>
        <v>6</v>
      </c>
      <c r="B30" s="69" t="s">
        <v>152</v>
      </c>
      <c r="C30" s="65" t="s">
        <v>140</v>
      </c>
      <c r="D30" s="166">
        <v>6</v>
      </c>
      <c r="E30" s="22"/>
      <c r="F30" s="15">
        <f t="shared" si="4"/>
        <v>0</v>
      </c>
    </row>
    <row r="31" spans="1:6" x14ac:dyDescent="0.2">
      <c r="A31" s="63"/>
      <c r="B31" s="69" t="s">
        <v>537</v>
      </c>
      <c r="C31" s="65"/>
      <c r="D31" s="66"/>
      <c r="E31" s="53"/>
      <c r="F31" s="17"/>
    </row>
    <row r="32" spans="1:6" x14ac:dyDescent="0.2">
      <c r="A32" s="63"/>
      <c r="B32" s="69" t="s">
        <v>538</v>
      </c>
      <c r="C32" s="65"/>
      <c r="D32" s="66"/>
      <c r="E32" s="50"/>
      <c r="F32" s="17"/>
    </row>
    <row r="33" spans="1:6" x14ac:dyDescent="0.2">
      <c r="A33" s="60"/>
      <c r="B33" s="131" t="s">
        <v>154</v>
      </c>
      <c r="C33" s="59"/>
      <c r="D33" s="76"/>
      <c r="E33" s="50"/>
      <c r="F33" s="17"/>
    </row>
    <row r="34" spans="1:6" x14ac:dyDescent="0.2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 x14ac:dyDescent="0.2">
      <c r="A35" s="14"/>
      <c r="B35" s="132" t="s">
        <v>194</v>
      </c>
      <c r="C35" s="144" t="s">
        <v>9</v>
      </c>
      <c r="D35" s="333">
        <v>173.88000000000002</v>
      </c>
      <c r="E35" s="50"/>
      <c r="F35" s="17"/>
    </row>
    <row r="36" spans="1:6" x14ac:dyDescent="0.2">
      <c r="A36" s="14"/>
      <c r="B36" s="45" t="s">
        <v>12</v>
      </c>
      <c r="C36" s="19" t="s">
        <v>9</v>
      </c>
      <c r="D36" s="317">
        <v>32.725000000000001</v>
      </c>
      <c r="E36" s="50"/>
      <c r="F36" s="17"/>
    </row>
    <row r="37" spans="1:6" x14ac:dyDescent="0.2">
      <c r="A37" s="14"/>
      <c r="B37" s="45" t="s">
        <v>13</v>
      </c>
      <c r="C37" s="19" t="s">
        <v>9</v>
      </c>
      <c r="D37" s="333">
        <v>0</v>
      </c>
      <c r="E37" s="53"/>
      <c r="F37" s="17"/>
    </row>
    <row r="38" spans="1:6" x14ac:dyDescent="0.2">
      <c r="A38" s="14"/>
      <c r="B38" s="45" t="s">
        <v>560</v>
      </c>
      <c r="C38" s="19" t="s">
        <v>9</v>
      </c>
      <c r="D38" s="316">
        <f>SUM(D35:D37)</f>
        <v>206.60500000000002</v>
      </c>
      <c r="E38" s="53"/>
      <c r="F38" s="17"/>
    </row>
    <row r="39" spans="1:6" x14ac:dyDescent="0.2">
      <c r="A39" s="14"/>
      <c r="B39" s="45" t="s">
        <v>14</v>
      </c>
      <c r="C39" s="19" t="s">
        <v>9</v>
      </c>
      <c r="D39" s="307">
        <f>D38-D40</f>
        <v>41.325000000000017</v>
      </c>
      <c r="E39" s="53"/>
      <c r="F39" s="17"/>
    </row>
    <row r="40" spans="1:6" x14ac:dyDescent="0.2">
      <c r="A40" s="14"/>
      <c r="B40" s="45" t="s">
        <v>15</v>
      </c>
      <c r="C40" s="19" t="s">
        <v>9</v>
      </c>
      <c r="D40" s="308">
        <f>ROUND(D38*80%,2)</f>
        <v>165.28</v>
      </c>
      <c r="E40" s="54"/>
      <c r="F40" s="25"/>
    </row>
    <row r="41" spans="1:6" x14ac:dyDescent="0.2">
      <c r="A41" s="14">
        <v>1</v>
      </c>
      <c r="B41" s="45" t="s">
        <v>110</v>
      </c>
      <c r="C41" s="19" t="s">
        <v>9</v>
      </c>
      <c r="D41" s="307">
        <f>D39-D42</f>
        <v>33.055000000000021</v>
      </c>
      <c r="E41" s="159"/>
      <c r="F41" s="15">
        <f t="shared" ref="F41:F60" si="5">ROUND(D41*E41,2)</f>
        <v>0</v>
      </c>
    </row>
    <row r="42" spans="1:6" x14ac:dyDescent="0.2">
      <c r="A42" s="14">
        <v>2</v>
      </c>
      <c r="B42" s="45" t="s">
        <v>98</v>
      </c>
      <c r="C42" s="19" t="s">
        <v>9</v>
      </c>
      <c r="D42" s="308">
        <f>ROUND(D39*20%,2)</f>
        <v>8.27</v>
      </c>
      <c r="E42" s="159"/>
      <c r="F42" s="15">
        <f t="shared" si="5"/>
        <v>0</v>
      </c>
    </row>
    <row r="43" spans="1:6" x14ac:dyDescent="0.2">
      <c r="A43" s="14">
        <v>3</v>
      </c>
      <c r="B43" s="45" t="s">
        <v>197</v>
      </c>
      <c r="C43" s="19" t="s">
        <v>9</v>
      </c>
      <c r="D43" s="307">
        <f>D42</f>
        <v>8.27</v>
      </c>
      <c r="E43" s="159"/>
      <c r="F43" s="15">
        <f t="shared" si="5"/>
        <v>0</v>
      </c>
    </row>
    <row r="44" spans="1:6" x14ac:dyDescent="0.2">
      <c r="A44" s="14">
        <v>3</v>
      </c>
      <c r="B44" s="45" t="s">
        <v>157</v>
      </c>
      <c r="C44" s="19" t="s">
        <v>9</v>
      </c>
      <c r="D44" s="307">
        <f>D39</f>
        <v>41.325000000000017</v>
      </c>
      <c r="E44" s="159"/>
      <c r="F44" s="15">
        <f t="shared" si="5"/>
        <v>0</v>
      </c>
    </row>
    <row r="45" spans="1:6" x14ac:dyDescent="0.2">
      <c r="A45" s="14">
        <v>4</v>
      </c>
      <c r="B45" s="45" t="s">
        <v>198</v>
      </c>
      <c r="C45" s="19" t="s">
        <v>9</v>
      </c>
      <c r="D45" s="307">
        <f>D44</f>
        <v>41.325000000000017</v>
      </c>
      <c r="E45" s="159"/>
      <c r="F45" s="15">
        <f t="shared" si="5"/>
        <v>0</v>
      </c>
    </row>
    <row r="46" spans="1:6" x14ac:dyDescent="0.2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165.28</v>
      </c>
      <c r="E46" s="159"/>
      <c r="F46" s="15">
        <f t="shared" si="5"/>
        <v>0</v>
      </c>
    </row>
    <row r="47" spans="1:6" x14ac:dyDescent="0.2">
      <c r="A47" s="14">
        <v>6</v>
      </c>
      <c r="B47" s="45" t="s">
        <v>115</v>
      </c>
      <c r="C47" s="19" t="s">
        <v>9</v>
      </c>
      <c r="D47" s="307">
        <f>D46</f>
        <v>165.28</v>
      </c>
      <c r="E47" s="159"/>
      <c r="F47" s="15">
        <f t="shared" si="5"/>
        <v>0</v>
      </c>
    </row>
    <row r="48" spans="1:6" x14ac:dyDescent="0.2">
      <c r="A48" s="14">
        <v>7</v>
      </c>
      <c r="B48" s="45" t="s">
        <v>158</v>
      </c>
      <c r="C48" s="19" t="s">
        <v>9</v>
      </c>
      <c r="D48" s="307">
        <f>D46</f>
        <v>165.28</v>
      </c>
      <c r="E48" s="159"/>
      <c r="F48" s="15">
        <f t="shared" si="5"/>
        <v>0</v>
      </c>
    </row>
    <row r="49" spans="1:6" x14ac:dyDescent="0.2">
      <c r="A49" s="14">
        <v>8</v>
      </c>
      <c r="B49" s="45" t="s">
        <v>199</v>
      </c>
      <c r="C49" s="19" t="s">
        <v>9</v>
      </c>
      <c r="D49" s="307">
        <f>D46</f>
        <v>165.28</v>
      </c>
      <c r="E49" s="159"/>
      <c r="F49" s="15">
        <f t="shared" si="5"/>
        <v>0</v>
      </c>
    </row>
    <row r="50" spans="1:6" x14ac:dyDescent="0.2">
      <c r="A50" s="14">
        <v>9</v>
      </c>
      <c r="B50" s="45" t="s">
        <v>21</v>
      </c>
      <c r="C50" s="19" t="s">
        <v>9</v>
      </c>
      <c r="D50" s="317">
        <v>36.800000000000004</v>
      </c>
      <c r="E50" s="22"/>
      <c r="F50" s="15">
        <f t="shared" si="5"/>
        <v>0</v>
      </c>
    </row>
    <row r="51" spans="1:6" x14ac:dyDescent="0.2">
      <c r="A51" s="14">
        <v>10</v>
      </c>
      <c r="B51" s="45" t="s">
        <v>16</v>
      </c>
      <c r="C51" s="19" t="s">
        <v>9</v>
      </c>
      <c r="D51" s="317">
        <v>169.80500000000001</v>
      </c>
      <c r="E51" s="22"/>
      <c r="F51" s="15">
        <f t="shared" si="5"/>
        <v>0</v>
      </c>
    </row>
    <row r="52" spans="1:6" x14ac:dyDescent="0.2">
      <c r="A52" s="14">
        <v>11</v>
      </c>
      <c r="B52" s="45" t="s">
        <v>70</v>
      </c>
      <c r="C52" s="19" t="s">
        <v>9</v>
      </c>
      <c r="D52" s="317">
        <v>169.80500000000001</v>
      </c>
      <c r="E52" s="22"/>
      <c r="F52" s="15">
        <f t="shared" si="5"/>
        <v>0</v>
      </c>
    </row>
    <row r="53" spans="1:6" x14ac:dyDescent="0.2">
      <c r="A53" s="14">
        <v>12</v>
      </c>
      <c r="B53" s="45" t="s">
        <v>150</v>
      </c>
      <c r="C53" s="19" t="s">
        <v>9</v>
      </c>
      <c r="D53" s="317">
        <v>1.42</v>
      </c>
      <c r="E53" s="22"/>
      <c r="F53" s="15">
        <f t="shared" si="5"/>
        <v>0</v>
      </c>
    </row>
    <row r="54" spans="1:6" x14ac:dyDescent="0.2">
      <c r="A54" s="14">
        <v>13</v>
      </c>
      <c r="B54" s="45" t="s">
        <v>22</v>
      </c>
      <c r="C54" s="19" t="s">
        <v>7</v>
      </c>
      <c r="D54" s="317">
        <v>0</v>
      </c>
      <c r="E54" s="22"/>
      <c r="F54" s="15">
        <f t="shared" si="5"/>
        <v>0</v>
      </c>
    </row>
    <row r="55" spans="1:6" x14ac:dyDescent="0.2">
      <c r="A55" s="14">
        <v>14</v>
      </c>
      <c r="B55" s="45" t="s">
        <v>23</v>
      </c>
      <c r="C55" s="19" t="s">
        <v>7</v>
      </c>
      <c r="D55" s="317">
        <v>0</v>
      </c>
      <c r="E55" s="22"/>
      <c r="F55" s="15">
        <f t="shared" si="5"/>
        <v>0</v>
      </c>
    </row>
    <row r="56" spans="1:6" x14ac:dyDescent="0.2">
      <c r="A56" s="14">
        <v>15</v>
      </c>
      <c r="B56" s="45" t="s">
        <v>24</v>
      </c>
      <c r="C56" s="19" t="s">
        <v>7</v>
      </c>
      <c r="D56" s="317">
        <v>0</v>
      </c>
      <c r="E56" s="22"/>
      <c r="F56" s="15">
        <f t="shared" si="5"/>
        <v>0</v>
      </c>
    </row>
    <row r="57" spans="1:6" x14ac:dyDescent="0.2">
      <c r="A57" s="14">
        <v>16</v>
      </c>
      <c r="B57" s="45" t="s">
        <v>25</v>
      </c>
      <c r="C57" s="19" t="s">
        <v>9</v>
      </c>
      <c r="D57" s="318">
        <v>0</v>
      </c>
      <c r="E57" s="22"/>
      <c r="F57" s="15">
        <f t="shared" si="5"/>
        <v>0</v>
      </c>
    </row>
    <row r="58" spans="1:6" x14ac:dyDescent="0.2">
      <c r="A58" s="14">
        <v>17</v>
      </c>
      <c r="B58" s="45" t="s">
        <v>17</v>
      </c>
      <c r="C58" s="19" t="s">
        <v>9</v>
      </c>
      <c r="D58" s="318">
        <v>0</v>
      </c>
      <c r="E58" s="22"/>
      <c r="F58" s="15">
        <f t="shared" si="5"/>
        <v>0</v>
      </c>
    </row>
    <row r="59" spans="1:6" x14ac:dyDescent="0.2">
      <c r="A59" s="14">
        <v>18</v>
      </c>
      <c r="B59" s="45" t="s">
        <v>18</v>
      </c>
      <c r="C59" s="19" t="s">
        <v>7</v>
      </c>
      <c r="D59" s="319">
        <v>5</v>
      </c>
      <c r="E59" s="22"/>
      <c r="F59" s="15">
        <f t="shared" si="5"/>
        <v>0</v>
      </c>
    </row>
    <row r="60" spans="1:6" x14ac:dyDescent="0.2">
      <c r="A60" s="14">
        <v>19</v>
      </c>
      <c r="B60" s="45" t="s">
        <v>117</v>
      </c>
      <c r="C60" s="19" t="s">
        <v>5</v>
      </c>
      <c r="D60" s="319">
        <v>0</v>
      </c>
      <c r="E60" s="22"/>
      <c r="F60" s="15">
        <f t="shared" si="5"/>
        <v>0</v>
      </c>
    </row>
    <row r="61" spans="1:6" x14ac:dyDescent="0.2">
      <c r="A61" s="14"/>
      <c r="B61" s="45" t="s">
        <v>43</v>
      </c>
      <c r="C61" s="19"/>
      <c r="D61" s="18"/>
      <c r="E61" s="22"/>
      <c r="F61" s="15">
        <f>ROUND(SUM(F8:F60),2)</f>
        <v>0</v>
      </c>
    </row>
    <row r="62" spans="1:6" x14ac:dyDescent="0.2">
      <c r="A62" s="13" t="s">
        <v>19</v>
      </c>
      <c r="B62" s="131" t="s">
        <v>20</v>
      </c>
      <c r="C62" s="44"/>
      <c r="D62" s="43"/>
      <c r="E62" s="46"/>
      <c r="F62" s="23"/>
    </row>
    <row r="63" spans="1:6" x14ac:dyDescent="0.2">
      <c r="A63" s="14">
        <v>1</v>
      </c>
      <c r="B63" s="45" t="s">
        <v>444</v>
      </c>
      <c r="C63" s="19"/>
      <c r="D63" s="18"/>
      <c r="E63" s="22"/>
      <c r="F63" s="15"/>
    </row>
    <row r="64" spans="1:6" x14ac:dyDescent="0.2">
      <c r="A64" s="14"/>
      <c r="B64" s="45" t="s">
        <v>488</v>
      </c>
      <c r="C64" s="19" t="s">
        <v>5</v>
      </c>
      <c r="D64" s="319"/>
      <c r="E64" s="22"/>
      <c r="F64" s="15">
        <f>ROUND(D64*E64,2)</f>
        <v>0</v>
      </c>
    </row>
    <row r="65" spans="1:6" x14ac:dyDescent="0.2">
      <c r="A65" s="14"/>
      <c r="B65" s="45" t="s">
        <v>470</v>
      </c>
      <c r="C65" s="19" t="s">
        <v>5</v>
      </c>
      <c r="D65" s="319">
        <v>92</v>
      </c>
      <c r="E65" s="22"/>
      <c r="F65" s="15">
        <f>ROUND(D65*E65,2)</f>
        <v>0</v>
      </c>
    </row>
    <row r="66" spans="1:6" x14ac:dyDescent="0.2">
      <c r="A66" s="14"/>
      <c r="B66" s="45" t="s">
        <v>456</v>
      </c>
      <c r="C66" s="19" t="s">
        <v>5</v>
      </c>
      <c r="D66" s="319"/>
      <c r="E66" s="22"/>
      <c r="F66" s="15">
        <f>ROUND(D66*E66,2)</f>
        <v>0</v>
      </c>
    </row>
    <row r="67" spans="1:6" x14ac:dyDescent="0.2">
      <c r="A67" s="14"/>
      <c r="B67" s="45" t="s">
        <v>445</v>
      </c>
      <c r="C67" s="19" t="s">
        <v>5</v>
      </c>
      <c r="D67" s="319"/>
      <c r="E67" s="22"/>
      <c r="F67" s="15">
        <f>ROUND(D67*E67,2)</f>
        <v>0</v>
      </c>
    </row>
    <row r="68" spans="1:6" x14ac:dyDescent="0.2">
      <c r="A68" s="11">
        <v>2</v>
      </c>
      <c r="B68" s="45" t="s">
        <v>122</v>
      </c>
      <c r="C68" s="19"/>
      <c r="D68" s="18"/>
      <c r="E68" s="22"/>
      <c r="F68" s="15"/>
    </row>
    <row r="69" spans="1:6" x14ac:dyDescent="0.2">
      <c r="A69" s="14"/>
      <c r="B69" s="45" t="s">
        <v>457</v>
      </c>
      <c r="C69" s="19" t="s">
        <v>7</v>
      </c>
      <c r="D69" s="319"/>
      <c r="E69" s="22"/>
      <c r="F69" s="15">
        <f t="shared" ref="F69:F92" si="6">ROUND(D69*E69,2)</f>
        <v>0</v>
      </c>
    </row>
    <row r="70" spans="1:6" x14ac:dyDescent="0.2">
      <c r="A70" s="14"/>
      <c r="B70" s="45" t="s">
        <v>489</v>
      </c>
      <c r="C70" s="19" t="s">
        <v>7</v>
      </c>
      <c r="D70" s="319"/>
      <c r="E70" s="22"/>
      <c r="F70" s="15">
        <f t="shared" si="6"/>
        <v>0</v>
      </c>
    </row>
    <row r="71" spans="1:6" x14ac:dyDescent="0.2">
      <c r="A71" s="14"/>
      <c r="B71" s="45" t="s">
        <v>490</v>
      </c>
      <c r="C71" s="19" t="s">
        <v>7</v>
      </c>
      <c r="D71" s="319"/>
      <c r="E71" s="22"/>
      <c r="F71" s="15">
        <f t="shared" si="6"/>
        <v>0</v>
      </c>
    </row>
    <row r="72" spans="1:6" x14ac:dyDescent="0.2">
      <c r="A72" s="14"/>
      <c r="B72" s="45" t="s">
        <v>471</v>
      </c>
      <c r="C72" s="19" t="s">
        <v>7</v>
      </c>
      <c r="D72" s="319"/>
      <c r="E72" s="22"/>
      <c r="F72" s="15">
        <f t="shared" si="6"/>
        <v>0</v>
      </c>
    </row>
    <row r="73" spans="1:6" x14ac:dyDescent="0.2">
      <c r="A73" s="14"/>
      <c r="B73" s="45" t="s">
        <v>491</v>
      </c>
      <c r="C73" s="19" t="s">
        <v>7</v>
      </c>
      <c r="D73" s="319"/>
      <c r="E73" s="22"/>
      <c r="F73" s="15">
        <f t="shared" si="6"/>
        <v>0</v>
      </c>
    </row>
    <row r="74" spans="1:6" x14ac:dyDescent="0.2">
      <c r="A74" s="14"/>
      <c r="B74" s="45" t="s">
        <v>446</v>
      </c>
      <c r="C74" s="19" t="s">
        <v>7</v>
      </c>
      <c r="D74" s="319"/>
      <c r="E74" s="22"/>
      <c r="F74" s="15">
        <f t="shared" si="6"/>
        <v>0</v>
      </c>
    </row>
    <row r="75" spans="1:6" x14ac:dyDescent="0.2">
      <c r="A75" s="14"/>
      <c r="B75" s="45" t="s">
        <v>460</v>
      </c>
      <c r="C75" s="19" t="s">
        <v>7</v>
      </c>
      <c r="D75" s="319"/>
      <c r="E75" s="22"/>
      <c r="F75" s="15">
        <f t="shared" si="6"/>
        <v>0</v>
      </c>
    </row>
    <row r="76" spans="1:6" x14ac:dyDescent="0.2">
      <c r="A76" s="14"/>
      <c r="B76" s="45" t="s">
        <v>492</v>
      </c>
      <c r="C76" s="19" t="s">
        <v>7</v>
      </c>
      <c r="D76" s="319"/>
      <c r="E76" s="22"/>
      <c r="F76" s="15">
        <f t="shared" si="6"/>
        <v>0</v>
      </c>
    </row>
    <row r="77" spans="1:6" x14ac:dyDescent="0.2">
      <c r="A77" s="14"/>
      <c r="B77" s="45" t="s">
        <v>493</v>
      </c>
      <c r="C77" s="19" t="s">
        <v>7</v>
      </c>
      <c r="D77" s="319"/>
      <c r="E77" s="22"/>
      <c r="F77" s="15">
        <f t="shared" si="6"/>
        <v>0</v>
      </c>
    </row>
    <row r="78" spans="1:6" x14ac:dyDescent="0.2">
      <c r="A78" s="14"/>
      <c r="B78" s="45" t="s">
        <v>494</v>
      </c>
      <c r="C78" s="19" t="s">
        <v>7</v>
      </c>
      <c r="D78" s="319"/>
      <c r="E78" s="22"/>
      <c r="F78" s="15">
        <f t="shared" si="6"/>
        <v>0</v>
      </c>
    </row>
    <row r="79" spans="1:6" x14ac:dyDescent="0.2">
      <c r="A79" s="14"/>
      <c r="B79" s="45" t="s">
        <v>495</v>
      </c>
      <c r="C79" s="19" t="s">
        <v>7</v>
      </c>
      <c r="D79" s="319"/>
      <c r="E79" s="22"/>
      <c r="F79" s="15">
        <f t="shared" si="6"/>
        <v>0</v>
      </c>
    </row>
    <row r="80" spans="1:6" x14ac:dyDescent="0.2">
      <c r="A80" s="14"/>
      <c r="B80" s="45" t="s">
        <v>496</v>
      </c>
      <c r="C80" s="19" t="s">
        <v>7</v>
      </c>
      <c r="D80" s="319"/>
      <c r="E80" s="22"/>
      <c r="F80" s="15">
        <f t="shared" si="6"/>
        <v>0</v>
      </c>
    </row>
    <row r="81" spans="1:6" x14ac:dyDescent="0.2">
      <c r="A81" s="14"/>
      <c r="B81" s="45" t="s">
        <v>483</v>
      </c>
      <c r="C81" s="19" t="s">
        <v>7</v>
      </c>
      <c r="D81" s="319"/>
      <c r="E81" s="22"/>
      <c r="F81" s="15">
        <f t="shared" si="6"/>
        <v>0</v>
      </c>
    </row>
    <row r="82" spans="1:6" x14ac:dyDescent="0.2">
      <c r="A82" s="14"/>
      <c r="B82" s="45" t="s">
        <v>497</v>
      </c>
      <c r="C82" s="19" t="s">
        <v>7</v>
      </c>
      <c r="D82" s="319"/>
      <c r="E82" s="22"/>
      <c r="F82" s="15">
        <f t="shared" si="6"/>
        <v>0</v>
      </c>
    </row>
    <row r="83" spans="1:6" x14ac:dyDescent="0.2">
      <c r="A83" s="14"/>
      <c r="B83" s="45" t="s">
        <v>476</v>
      </c>
      <c r="C83" s="19" t="s">
        <v>7</v>
      </c>
      <c r="D83" s="319"/>
      <c r="E83" s="22"/>
      <c r="F83" s="15">
        <f t="shared" si="6"/>
        <v>0</v>
      </c>
    </row>
    <row r="84" spans="1:6" x14ac:dyDescent="0.2">
      <c r="A84" s="14"/>
      <c r="B84" s="45" t="s">
        <v>478</v>
      </c>
      <c r="C84" s="19" t="s">
        <v>7</v>
      </c>
      <c r="D84" s="319"/>
      <c r="E84" s="22"/>
      <c r="F84" s="15">
        <f t="shared" si="6"/>
        <v>0</v>
      </c>
    </row>
    <row r="85" spans="1:6" x14ac:dyDescent="0.2">
      <c r="A85" s="14"/>
      <c r="B85" s="45" t="s">
        <v>498</v>
      </c>
      <c r="C85" s="19" t="s">
        <v>7</v>
      </c>
      <c r="D85" s="319"/>
      <c r="E85" s="22"/>
      <c r="F85" s="15">
        <f t="shared" si="6"/>
        <v>0</v>
      </c>
    </row>
    <row r="86" spans="1:6" x14ac:dyDescent="0.2">
      <c r="A86" s="14"/>
      <c r="B86" s="45" t="s">
        <v>448</v>
      </c>
      <c r="C86" s="19" t="s">
        <v>7</v>
      </c>
      <c r="D86" s="319"/>
      <c r="E86" s="22"/>
      <c r="F86" s="15">
        <f t="shared" si="6"/>
        <v>0</v>
      </c>
    </row>
    <row r="87" spans="1:6" x14ac:dyDescent="0.2">
      <c r="A87" s="14"/>
      <c r="B87" s="45" t="s">
        <v>450</v>
      </c>
      <c r="C87" s="19" t="s">
        <v>7</v>
      </c>
      <c r="D87" s="319"/>
      <c r="E87" s="22"/>
      <c r="F87" s="15">
        <f t="shared" si="6"/>
        <v>0</v>
      </c>
    </row>
    <row r="88" spans="1:6" x14ac:dyDescent="0.2">
      <c r="A88" s="14"/>
      <c r="B88" s="45" t="s">
        <v>451</v>
      </c>
      <c r="C88" s="19" t="s">
        <v>7</v>
      </c>
      <c r="D88" s="319"/>
      <c r="E88" s="22"/>
      <c r="F88" s="15">
        <f t="shared" si="6"/>
        <v>0</v>
      </c>
    </row>
    <row r="89" spans="1:6" x14ac:dyDescent="0.2">
      <c r="A89" s="14"/>
      <c r="B89" s="45" t="s">
        <v>499</v>
      </c>
      <c r="C89" s="19" t="s">
        <v>7</v>
      </c>
      <c r="D89" s="319"/>
      <c r="E89" s="22"/>
      <c r="F89" s="15">
        <f t="shared" si="6"/>
        <v>0</v>
      </c>
    </row>
    <row r="90" spans="1:6" x14ac:dyDescent="0.2">
      <c r="A90" s="14"/>
      <c r="B90" s="45" t="s">
        <v>500</v>
      </c>
      <c r="C90" s="19" t="s">
        <v>7</v>
      </c>
      <c r="D90" s="319"/>
      <c r="E90" s="22"/>
      <c r="F90" s="15">
        <f t="shared" si="6"/>
        <v>0</v>
      </c>
    </row>
    <row r="91" spans="1:6" x14ac:dyDescent="0.2">
      <c r="A91" s="14"/>
      <c r="B91" s="45" t="s">
        <v>452</v>
      </c>
      <c r="C91" s="19" t="s">
        <v>7</v>
      </c>
      <c r="D91" s="319"/>
      <c r="E91" s="22"/>
      <c r="F91" s="15">
        <f t="shared" si="6"/>
        <v>0</v>
      </c>
    </row>
    <row r="92" spans="1:6" x14ac:dyDescent="0.2">
      <c r="A92" s="14"/>
      <c r="B92" s="45" t="s">
        <v>453</v>
      </c>
      <c r="C92" s="19" t="s">
        <v>7</v>
      </c>
      <c r="D92" s="319"/>
      <c r="E92" s="22"/>
      <c r="F92" s="15">
        <f t="shared" si="6"/>
        <v>0</v>
      </c>
    </row>
    <row r="93" spans="1:6" x14ac:dyDescent="0.2">
      <c r="A93" s="14">
        <v>3</v>
      </c>
      <c r="B93" s="45" t="s">
        <v>26</v>
      </c>
      <c r="C93" s="19"/>
      <c r="D93" s="18"/>
      <c r="E93" s="22"/>
      <c r="F93" s="15"/>
    </row>
    <row r="94" spans="1:6" x14ac:dyDescent="0.2">
      <c r="A94" s="14"/>
      <c r="B94" s="45" t="s">
        <v>65</v>
      </c>
      <c r="C94" s="19" t="s">
        <v>7</v>
      </c>
      <c r="D94" s="319"/>
      <c r="E94" s="22"/>
      <c r="F94" s="15">
        <f t="shared" ref="F94:F111" si="7">ROUND(D94*E94,2)</f>
        <v>0</v>
      </c>
    </row>
    <row r="95" spans="1:6" x14ac:dyDescent="0.2">
      <c r="A95" s="14"/>
      <c r="B95" s="45" t="s">
        <v>44</v>
      </c>
      <c r="C95" s="19" t="s">
        <v>7</v>
      </c>
      <c r="D95" s="319"/>
      <c r="E95" s="22"/>
      <c r="F95" s="15">
        <f t="shared" si="7"/>
        <v>0</v>
      </c>
    </row>
    <row r="96" spans="1:6" x14ac:dyDescent="0.2">
      <c r="A96" s="14"/>
      <c r="B96" s="45" t="s">
        <v>27</v>
      </c>
      <c r="C96" s="19" t="s">
        <v>7</v>
      </c>
      <c r="D96" s="319"/>
      <c r="E96" s="22"/>
      <c r="F96" s="15">
        <f t="shared" si="7"/>
        <v>0</v>
      </c>
    </row>
    <row r="97" spans="1:6" x14ac:dyDescent="0.2">
      <c r="A97" s="48">
        <v>4</v>
      </c>
      <c r="B97" s="45" t="s">
        <v>118</v>
      </c>
      <c r="C97" s="19" t="s">
        <v>7</v>
      </c>
      <c r="D97" s="317">
        <v>0</v>
      </c>
      <c r="E97" s="22"/>
      <c r="F97" s="15">
        <f t="shared" si="7"/>
        <v>0</v>
      </c>
    </row>
    <row r="98" spans="1:6" x14ac:dyDescent="0.2">
      <c r="A98" s="48">
        <v>5</v>
      </c>
      <c r="B98" s="45" t="s">
        <v>121</v>
      </c>
      <c r="C98" s="19" t="s">
        <v>7</v>
      </c>
      <c r="D98" s="317">
        <v>0</v>
      </c>
      <c r="E98" s="22"/>
      <c r="F98" s="15">
        <f t="shared" si="7"/>
        <v>0</v>
      </c>
    </row>
    <row r="99" spans="1:6" x14ac:dyDescent="0.2">
      <c r="A99" s="48">
        <v>6</v>
      </c>
      <c r="B99" s="45" t="s">
        <v>119</v>
      </c>
      <c r="C99" s="19" t="s">
        <v>7</v>
      </c>
      <c r="D99" s="317">
        <v>0</v>
      </c>
      <c r="E99" s="22"/>
      <c r="F99" s="15">
        <f t="shared" si="7"/>
        <v>0</v>
      </c>
    </row>
    <row r="100" spans="1:6" x14ac:dyDescent="0.2">
      <c r="A100" s="48">
        <v>7</v>
      </c>
      <c r="B100" s="45" t="s">
        <v>120</v>
      </c>
      <c r="C100" s="19" t="s">
        <v>7</v>
      </c>
      <c r="D100" s="317">
        <v>0</v>
      </c>
      <c r="E100" s="22"/>
      <c r="F100" s="15">
        <f t="shared" si="7"/>
        <v>0</v>
      </c>
    </row>
    <row r="101" spans="1:6" x14ac:dyDescent="0.2">
      <c r="A101" s="48">
        <v>8</v>
      </c>
      <c r="B101" s="45" t="s">
        <v>123</v>
      </c>
      <c r="C101" s="19" t="s">
        <v>7</v>
      </c>
      <c r="D101" s="317">
        <v>0</v>
      </c>
      <c r="E101" s="22"/>
      <c r="F101" s="15">
        <f t="shared" si="7"/>
        <v>0</v>
      </c>
    </row>
    <row r="102" spans="1:6" x14ac:dyDescent="0.2">
      <c r="A102" s="14">
        <v>4</v>
      </c>
      <c r="B102" s="45" t="s">
        <v>66</v>
      </c>
      <c r="C102" s="19" t="s">
        <v>7</v>
      </c>
      <c r="D102" s="319"/>
      <c r="E102" s="22"/>
      <c r="F102" s="15">
        <f t="shared" si="7"/>
        <v>0</v>
      </c>
    </row>
    <row r="103" spans="1:6" x14ac:dyDescent="0.2">
      <c r="A103" s="14"/>
      <c r="B103" s="45" t="s">
        <v>58</v>
      </c>
      <c r="C103" s="19" t="s">
        <v>7</v>
      </c>
      <c r="D103" s="319"/>
      <c r="E103" s="22"/>
      <c r="F103" s="15">
        <f t="shared" si="7"/>
        <v>0</v>
      </c>
    </row>
    <row r="104" spans="1:6" x14ac:dyDescent="0.2">
      <c r="A104" s="14">
        <v>5</v>
      </c>
      <c r="B104" s="45" t="s">
        <v>28</v>
      </c>
      <c r="C104" s="19" t="s">
        <v>7</v>
      </c>
      <c r="D104" s="319"/>
      <c r="E104" s="22"/>
      <c r="F104" s="15">
        <f t="shared" si="7"/>
        <v>0</v>
      </c>
    </row>
    <row r="105" spans="1:6" x14ac:dyDescent="0.2">
      <c r="A105" s="14">
        <v>6</v>
      </c>
      <c r="B105" s="45" t="s">
        <v>29</v>
      </c>
      <c r="C105" s="19" t="s">
        <v>7</v>
      </c>
      <c r="D105" s="319">
        <v>0</v>
      </c>
      <c r="E105" s="22"/>
      <c r="F105" s="15">
        <f t="shared" si="7"/>
        <v>0</v>
      </c>
    </row>
    <row r="106" spans="1:6" x14ac:dyDescent="0.2">
      <c r="A106" s="14">
        <v>7</v>
      </c>
      <c r="B106" s="45" t="s">
        <v>33</v>
      </c>
      <c r="C106" s="19" t="s">
        <v>7</v>
      </c>
      <c r="D106" s="317">
        <v>0</v>
      </c>
      <c r="E106" s="22"/>
      <c r="F106" s="15">
        <f t="shared" si="7"/>
        <v>0</v>
      </c>
    </row>
    <row r="107" spans="1:6" x14ac:dyDescent="0.2">
      <c r="A107" s="14">
        <v>8</v>
      </c>
      <c r="B107" s="45" t="s">
        <v>34</v>
      </c>
      <c r="C107" s="19" t="s">
        <v>7</v>
      </c>
      <c r="D107" s="317">
        <v>0</v>
      </c>
      <c r="E107" s="22"/>
      <c r="F107" s="15">
        <f t="shared" si="7"/>
        <v>0</v>
      </c>
    </row>
    <row r="108" spans="1:6" x14ac:dyDescent="0.2">
      <c r="A108" s="14">
        <v>9</v>
      </c>
      <c r="B108" s="45" t="s">
        <v>30</v>
      </c>
      <c r="C108" s="19" t="s">
        <v>5</v>
      </c>
      <c r="D108" s="334">
        <v>119.5</v>
      </c>
      <c r="E108" s="22"/>
      <c r="F108" s="15">
        <f t="shared" si="7"/>
        <v>0</v>
      </c>
    </row>
    <row r="109" spans="1:6" x14ac:dyDescent="0.2">
      <c r="A109" s="14">
        <v>10</v>
      </c>
      <c r="B109" s="45" t="s">
        <v>31</v>
      </c>
      <c r="C109" s="19" t="s">
        <v>5</v>
      </c>
      <c r="D109" s="317">
        <v>119.5</v>
      </c>
      <c r="E109" s="22"/>
      <c r="F109" s="15">
        <f t="shared" si="7"/>
        <v>0</v>
      </c>
    </row>
    <row r="110" spans="1:6" x14ac:dyDescent="0.2">
      <c r="A110" s="14">
        <v>11</v>
      </c>
      <c r="B110" s="45" t="s">
        <v>32</v>
      </c>
      <c r="C110" s="19" t="s">
        <v>5</v>
      </c>
      <c r="D110" s="317">
        <v>119.5</v>
      </c>
      <c r="E110" s="22"/>
      <c r="F110" s="15">
        <f t="shared" si="7"/>
        <v>0</v>
      </c>
    </row>
    <row r="111" spans="1:6" x14ac:dyDescent="0.2">
      <c r="A111" s="14">
        <v>12</v>
      </c>
      <c r="B111" s="45" t="s">
        <v>39</v>
      </c>
      <c r="C111" s="19" t="s">
        <v>5</v>
      </c>
      <c r="D111" s="317">
        <v>119.5</v>
      </c>
      <c r="E111" s="22"/>
      <c r="F111" s="15">
        <f t="shared" si="7"/>
        <v>0</v>
      </c>
    </row>
    <row r="112" spans="1:6" x14ac:dyDescent="0.2">
      <c r="A112" s="40"/>
      <c r="B112" s="45" t="s">
        <v>42</v>
      </c>
      <c r="C112" s="19"/>
      <c r="D112" s="18"/>
      <c r="E112" s="22"/>
      <c r="F112" s="15">
        <f>ROUND(SUM(F64:F111),2)</f>
        <v>0</v>
      </c>
    </row>
    <row r="113" spans="1:6" x14ac:dyDescent="0.2">
      <c r="A113" s="3" t="s">
        <v>8</v>
      </c>
      <c r="B113" s="131" t="s">
        <v>501</v>
      </c>
      <c r="C113" s="19"/>
      <c r="D113" s="18"/>
      <c r="E113" s="22"/>
      <c r="F113" s="15"/>
    </row>
    <row r="114" spans="1:6" x14ac:dyDescent="0.2">
      <c r="A114" s="14">
        <v>1</v>
      </c>
      <c r="B114" s="45" t="s">
        <v>40</v>
      </c>
      <c r="C114" s="19"/>
      <c r="D114" s="18"/>
      <c r="E114" s="22"/>
      <c r="F114" s="15"/>
    </row>
    <row r="115" spans="1:6" x14ac:dyDescent="0.2">
      <c r="A115" s="14"/>
      <c r="B115" s="45" t="s">
        <v>59</v>
      </c>
      <c r="C115" s="19" t="s">
        <v>7</v>
      </c>
      <c r="D115" s="319">
        <v>5</v>
      </c>
      <c r="E115" s="22"/>
      <c r="F115" s="15">
        <f t="shared" ref="F115:F122" si="8">ROUND(D115*E115,2)</f>
        <v>0</v>
      </c>
    </row>
    <row r="116" spans="1:6" x14ac:dyDescent="0.2">
      <c r="A116" s="14"/>
      <c r="B116" s="45" t="s">
        <v>35</v>
      </c>
      <c r="C116" s="19" t="s">
        <v>7</v>
      </c>
      <c r="D116" s="319"/>
      <c r="E116" s="22"/>
      <c r="F116" s="15">
        <f t="shared" si="8"/>
        <v>0</v>
      </c>
    </row>
    <row r="117" spans="1:6" x14ac:dyDescent="0.2">
      <c r="A117" s="14"/>
      <c r="B117" s="45" t="s">
        <v>36</v>
      </c>
      <c r="C117" s="19" t="s">
        <v>7</v>
      </c>
      <c r="D117" s="319"/>
      <c r="E117" s="22"/>
      <c r="F117" s="15">
        <f t="shared" si="8"/>
        <v>0</v>
      </c>
    </row>
    <row r="118" spans="1:6" x14ac:dyDescent="0.2">
      <c r="A118" s="14">
        <v>2</v>
      </c>
      <c r="B118" s="45" t="s">
        <v>45</v>
      </c>
      <c r="C118" s="19" t="s">
        <v>5</v>
      </c>
      <c r="D118" s="317">
        <v>27.5</v>
      </c>
      <c r="E118" s="22"/>
      <c r="F118" s="15">
        <f t="shared" si="8"/>
        <v>0</v>
      </c>
    </row>
    <row r="119" spans="1:6" x14ac:dyDescent="0.2">
      <c r="A119" s="14">
        <v>3</v>
      </c>
      <c r="B119" s="45" t="s">
        <v>37</v>
      </c>
      <c r="C119" s="19" t="s">
        <v>7</v>
      </c>
      <c r="D119" s="317">
        <v>10</v>
      </c>
      <c r="E119" s="22"/>
      <c r="F119" s="15">
        <f t="shared" si="8"/>
        <v>0</v>
      </c>
    </row>
    <row r="120" spans="1:6" x14ac:dyDescent="0.2">
      <c r="A120" s="14">
        <v>4</v>
      </c>
      <c r="B120" s="45" t="s">
        <v>469</v>
      </c>
      <c r="C120" s="19" t="s">
        <v>7</v>
      </c>
      <c r="D120" s="18">
        <v>5</v>
      </c>
      <c r="E120" s="22"/>
      <c r="F120" s="15">
        <f t="shared" si="8"/>
        <v>0</v>
      </c>
    </row>
    <row r="121" spans="1:6" x14ac:dyDescent="0.2">
      <c r="A121" s="14">
        <v>5</v>
      </c>
      <c r="B121" s="45" t="s">
        <v>10</v>
      </c>
      <c r="C121" s="19" t="s">
        <v>9</v>
      </c>
      <c r="D121" s="318">
        <v>0.25</v>
      </c>
      <c r="E121" s="22"/>
      <c r="F121" s="15">
        <f t="shared" si="8"/>
        <v>0</v>
      </c>
    </row>
    <row r="122" spans="1:6" x14ac:dyDescent="0.2">
      <c r="A122" s="14">
        <v>6</v>
      </c>
      <c r="B122" s="45" t="s">
        <v>11</v>
      </c>
      <c r="C122" s="19" t="s">
        <v>7</v>
      </c>
      <c r="D122" s="317">
        <v>5</v>
      </c>
      <c r="E122" s="22"/>
      <c r="F122" s="15">
        <f t="shared" si="8"/>
        <v>0</v>
      </c>
    </row>
    <row r="123" spans="1:6" x14ac:dyDescent="0.2">
      <c r="A123" s="14"/>
      <c r="B123" s="45" t="s">
        <v>41</v>
      </c>
      <c r="C123" s="19"/>
      <c r="D123" s="18"/>
      <c r="E123" s="22"/>
      <c r="F123" s="15">
        <f>ROUND(SUM(F115:F122),2)</f>
        <v>0</v>
      </c>
    </row>
    <row r="124" spans="1:6" ht="13.5" thickBot="1" x14ac:dyDescent="0.25">
      <c r="A124" s="7"/>
      <c r="B124" s="9"/>
      <c r="C124" s="9"/>
      <c r="D124" s="9"/>
      <c r="E124" s="42"/>
      <c r="F124" s="8"/>
    </row>
    <row r="125" spans="1:6" ht="13.5" thickBot="1" x14ac:dyDescent="0.25">
      <c r="A125" s="3"/>
      <c r="B125" s="142" t="s">
        <v>111</v>
      </c>
      <c r="C125" s="121"/>
      <c r="D125" s="121"/>
      <c r="E125" s="122"/>
      <c r="F125" s="73"/>
    </row>
    <row r="126" spans="1:6" x14ac:dyDescent="0.2">
      <c r="A126" s="7"/>
      <c r="B126" s="9"/>
      <c r="C126" s="9"/>
      <c r="D126" s="9"/>
      <c r="E126" s="42"/>
      <c r="F126" s="8"/>
    </row>
  </sheetData>
  <autoFilter ref="A1:F126"/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view="pageBreakPreview" topLeftCell="A108" zoomScaleNormal="112" zoomScaleSheetLayoutView="100" workbookViewId="0">
      <selection activeCell="D122" sqref="D7:D122"/>
    </sheetView>
  </sheetViews>
  <sheetFormatPr defaultRowHeight="12.75" customHeight="1" x14ac:dyDescent="0.2"/>
  <cols>
    <col min="1" max="1" width="5.28515625" customWidth="1"/>
    <col min="2" max="2" width="57.7109375" style="123" customWidth="1"/>
    <col min="3" max="3" width="5.5703125" style="123" customWidth="1"/>
    <col min="4" max="4" width="7.140625" style="123" bestFit="1" customWidth="1"/>
    <col min="5" max="5" width="5.7109375" style="123" bestFit="1" customWidth="1"/>
    <col min="6" max="6" width="8.85546875" bestFit="1" customWidth="1"/>
  </cols>
  <sheetData>
    <row r="1" spans="1:6" ht="20.25" x14ac:dyDescent="0.2">
      <c r="A1" s="7" t="s">
        <v>200</v>
      </c>
      <c r="B1" s="294" t="s">
        <v>574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402</v>
      </c>
    </row>
    <row r="4" spans="1:6" x14ac:dyDescent="0.2">
      <c r="A4" s="7"/>
      <c r="B4" s="9"/>
      <c r="C4" s="27"/>
      <c r="D4" s="186" t="s">
        <v>162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583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320"/>
      <c r="E7" s="125"/>
      <c r="F7" s="17"/>
    </row>
    <row r="8" spans="1:6" x14ac:dyDescent="0.2">
      <c r="A8" s="13"/>
      <c r="B8" s="131" t="s">
        <v>153</v>
      </c>
      <c r="C8" s="14"/>
      <c r="D8" s="18"/>
      <c r="E8" s="54"/>
      <c r="F8" s="25"/>
    </row>
    <row r="9" spans="1:6" x14ac:dyDescent="0.2">
      <c r="A9" s="60">
        <v>1</v>
      </c>
      <c r="B9" s="74" t="s">
        <v>131</v>
      </c>
      <c r="C9" s="59" t="s">
        <v>132</v>
      </c>
      <c r="D9" s="164">
        <v>978</v>
      </c>
      <c r="E9" s="22"/>
      <c r="F9" s="15">
        <f t="shared" ref="F9:F20" si="0">ROUND(D9*E9,2)</f>
        <v>0</v>
      </c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64">
        <v>489</v>
      </c>
      <c r="E10" s="22"/>
      <c r="F10" s="15">
        <f t="shared" si="0"/>
        <v>0</v>
      </c>
    </row>
    <row r="11" spans="1:6" x14ac:dyDescent="0.2">
      <c r="A11" s="60">
        <f t="shared" ref="A11:A20" si="1">A10+1</f>
        <v>3</v>
      </c>
      <c r="B11" s="74" t="s">
        <v>443</v>
      </c>
      <c r="C11" s="59" t="s">
        <v>135</v>
      </c>
      <c r="D11" s="163">
        <v>255.15</v>
      </c>
      <c r="E11" s="22"/>
      <c r="F11" s="15">
        <f t="shared" si="0"/>
        <v>0</v>
      </c>
    </row>
    <row r="12" spans="1:6" x14ac:dyDescent="0.2">
      <c r="A12" s="60">
        <f t="shared" si="1"/>
        <v>4</v>
      </c>
      <c r="B12" s="74" t="s">
        <v>136</v>
      </c>
      <c r="C12" s="59" t="s">
        <v>137</v>
      </c>
      <c r="D12" s="163">
        <v>304.05</v>
      </c>
      <c r="E12" s="22"/>
      <c r="F12" s="15">
        <f t="shared" si="0"/>
        <v>0</v>
      </c>
    </row>
    <row r="13" spans="1:6" x14ac:dyDescent="0.2">
      <c r="A13" s="60">
        <f t="shared" si="1"/>
        <v>5</v>
      </c>
      <c r="B13" s="74" t="s">
        <v>138</v>
      </c>
      <c r="C13" s="59" t="s">
        <v>137</v>
      </c>
      <c r="D13" s="163">
        <v>304.05</v>
      </c>
      <c r="E13" s="22"/>
      <c r="F13" s="15">
        <f t="shared" si="0"/>
        <v>0</v>
      </c>
    </row>
    <row r="14" spans="1:6" x14ac:dyDescent="0.2">
      <c r="A14" s="60">
        <f t="shared" si="1"/>
        <v>6</v>
      </c>
      <c r="B14" s="74" t="s">
        <v>442</v>
      </c>
      <c r="C14" s="59" t="s">
        <v>137</v>
      </c>
      <c r="D14" s="163">
        <v>255.15</v>
      </c>
      <c r="E14" s="22"/>
      <c r="F14" s="15">
        <f t="shared" si="0"/>
        <v>0</v>
      </c>
    </row>
    <row r="15" spans="1:6" ht="25.5" x14ac:dyDescent="0.2">
      <c r="A15" s="60">
        <f t="shared" si="1"/>
        <v>7</v>
      </c>
      <c r="B15" s="74" t="s">
        <v>142</v>
      </c>
      <c r="C15" s="59" t="s">
        <v>139</v>
      </c>
      <c r="D15" s="163">
        <v>46.943999999999996</v>
      </c>
      <c r="E15" s="22"/>
      <c r="F15" s="15">
        <f t="shared" si="0"/>
        <v>0</v>
      </c>
    </row>
    <row r="16" spans="1:6" ht="25.5" x14ac:dyDescent="0.2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 x14ac:dyDescent="0.2">
      <c r="A17" s="60">
        <f t="shared" si="1"/>
        <v>9</v>
      </c>
      <c r="B17" s="74" t="s">
        <v>144</v>
      </c>
      <c r="C17" s="59" t="s">
        <v>139</v>
      </c>
      <c r="D17" s="163">
        <v>70.415999999999997</v>
      </c>
      <c r="E17" s="22"/>
      <c r="F17" s="15">
        <f t="shared" si="0"/>
        <v>0</v>
      </c>
    </row>
    <row r="18" spans="1:6" ht="25.5" x14ac:dyDescent="0.2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 x14ac:dyDescent="0.2">
      <c r="A19" s="60">
        <f t="shared" si="1"/>
        <v>11</v>
      </c>
      <c r="B19" s="74" t="s">
        <v>155</v>
      </c>
      <c r="C19" s="59" t="s">
        <v>140</v>
      </c>
      <c r="D19" s="163">
        <v>489</v>
      </c>
      <c r="E19" s="22"/>
      <c r="F19" s="15">
        <f t="shared" si="0"/>
        <v>0</v>
      </c>
    </row>
    <row r="20" spans="1:6" x14ac:dyDescent="0.2">
      <c r="A20" s="60">
        <f t="shared" si="1"/>
        <v>12</v>
      </c>
      <c r="B20" s="74" t="s">
        <v>141</v>
      </c>
      <c r="C20" s="59" t="s">
        <v>132</v>
      </c>
      <c r="D20" s="163">
        <v>978</v>
      </c>
      <c r="E20" s="22"/>
      <c r="F20" s="15">
        <f t="shared" si="0"/>
        <v>0</v>
      </c>
    </row>
    <row r="21" spans="1:6" x14ac:dyDescent="0.2">
      <c r="A21" s="60"/>
      <c r="B21" s="74"/>
      <c r="C21" s="59"/>
      <c r="D21" s="76"/>
      <c r="E21" s="52"/>
      <c r="F21" s="17"/>
    </row>
    <row r="22" spans="1:6" x14ac:dyDescent="0.2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 x14ac:dyDescent="0.2">
      <c r="A23" s="60">
        <f t="shared" si="2"/>
        <v>2</v>
      </c>
      <c r="B23" s="74" t="s">
        <v>147</v>
      </c>
      <c r="C23" s="59" t="s">
        <v>140</v>
      </c>
      <c r="D23" s="165">
        <v>0</v>
      </c>
      <c r="E23" s="22"/>
      <c r="F23" s="15">
        <f>ROUND(D23*E23,2)</f>
        <v>0</v>
      </c>
    </row>
    <row r="24" spans="1:6" x14ac:dyDescent="0.2">
      <c r="A24" s="60"/>
      <c r="B24" s="74"/>
      <c r="C24" s="59"/>
      <c r="D24" s="76"/>
      <c r="E24" s="52"/>
      <c r="F24" s="17"/>
    </row>
    <row r="25" spans="1:6" x14ac:dyDescent="0.2">
      <c r="A25" s="63">
        <f t="shared" ref="A25:A30" si="3">A24+1</f>
        <v>1</v>
      </c>
      <c r="B25" s="69" t="s">
        <v>148</v>
      </c>
      <c r="C25" s="65" t="s">
        <v>132</v>
      </c>
      <c r="D25" s="166">
        <v>18</v>
      </c>
      <c r="E25" s="22"/>
      <c r="F25" s="15">
        <f t="shared" ref="F25:F30" si="4">ROUND(D25*E25,2)</f>
        <v>0</v>
      </c>
    </row>
    <row r="26" spans="1:6" x14ac:dyDescent="0.2">
      <c r="A26" s="63">
        <f t="shared" si="3"/>
        <v>2</v>
      </c>
      <c r="B26" s="69" t="s">
        <v>149</v>
      </c>
      <c r="C26" s="65" t="s">
        <v>140</v>
      </c>
      <c r="D26" s="166">
        <v>21.599999999999998</v>
      </c>
      <c r="E26" s="22"/>
      <c r="F26" s="15">
        <f t="shared" si="4"/>
        <v>0</v>
      </c>
    </row>
    <row r="27" spans="1:6" x14ac:dyDescent="0.2">
      <c r="A27" s="63">
        <f t="shared" si="3"/>
        <v>3</v>
      </c>
      <c r="B27" s="74" t="s">
        <v>136</v>
      </c>
      <c r="C27" s="59" t="s">
        <v>137</v>
      </c>
      <c r="D27" s="163">
        <v>3.7799999999999994</v>
      </c>
      <c r="E27" s="22"/>
      <c r="F27" s="15">
        <f t="shared" si="4"/>
        <v>0</v>
      </c>
    </row>
    <row r="28" spans="1:6" x14ac:dyDescent="0.2">
      <c r="A28" s="63">
        <f t="shared" si="3"/>
        <v>4</v>
      </c>
      <c r="B28" s="74" t="s">
        <v>138</v>
      </c>
      <c r="C28" s="59" t="s">
        <v>137</v>
      </c>
      <c r="D28" s="163">
        <v>3.7799999999999994</v>
      </c>
      <c r="E28" s="22"/>
      <c r="F28" s="15">
        <f t="shared" si="4"/>
        <v>0</v>
      </c>
    </row>
    <row r="29" spans="1:6" ht="25.5" x14ac:dyDescent="0.2">
      <c r="A29" s="63">
        <f t="shared" si="3"/>
        <v>5</v>
      </c>
      <c r="B29" s="69" t="s">
        <v>151</v>
      </c>
      <c r="C29" s="65" t="s">
        <v>132</v>
      </c>
      <c r="D29" s="166">
        <v>18</v>
      </c>
      <c r="E29" s="22"/>
      <c r="F29" s="15">
        <f t="shared" si="4"/>
        <v>0</v>
      </c>
    </row>
    <row r="30" spans="1:6" x14ac:dyDescent="0.2">
      <c r="A30" s="63">
        <f t="shared" si="3"/>
        <v>6</v>
      </c>
      <c r="B30" s="69" t="s">
        <v>152</v>
      </c>
      <c r="C30" s="65" t="s">
        <v>140</v>
      </c>
      <c r="D30" s="166">
        <v>21.599999999999998</v>
      </c>
      <c r="E30" s="22"/>
      <c r="F30" s="15">
        <f t="shared" si="4"/>
        <v>0</v>
      </c>
    </row>
    <row r="31" spans="1:6" x14ac:dyDescent="0.2">
      <c r="A31" s="63"/>
      <c r="B31" s="69" t="s">
        <v>537</v>
      </c>
      <c r="C31" s="65"/>
      <c r="D31" s="66"/>
      <c r="E31" s="53"/>
      <c r="F31" s="17"/>
    </row>
    <row r="32" spans="1:6" x14ac:dyDescent="0.2">
      <c r="A32" s="63"/>
      <c r="B32" s="69" t="s">
        <v>538</v>
      </c>
      <c r="C32" s="65"/>
      <c r="D32" s="66"/>
      <c r="E32" s="50"/>
      <c r="F32" s="17"/>
    </row>
    <row r="33" spans="1:6" x14ac:dyDescent="0.2">
      <c r="A33" s="60"/>
      <c r="B33" s="131" t="s">
        <v>154</v>
      </c>
      <c r="C33" s="59"/>
      <c r="D33" s="76"/>
      <c r="E33" s="50"/>
      <c r="F33" s="17"/>
    </row>
    <row r="34" spans="1:6" x14ac:dyDescent="0.2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 x14ac:dyDescent="0.2">
      <c r="A35" s="14"/>
      <c r="B35" s="132" t="s">
        <v>194</v>
      </c>
      <c r="C35" s="144" t="s">
        <v>9</v>
      </c>
      <c r="D35" s="333">
        <v>1041.0120000000002</v>
      </c>
      <c r="E35" s="50"/>
      <c r="F35" s="17"/>
    </row>
    <row r="36" spans="1:6" x14ac:dyDescent="0.2">
      <c r="A36" s="14"/>
      <c r="B36" s="45" t="s">
        <v>12</v>
      </c>
      <c r="C36" s="19" t="s">
        <v>9</v>
      </c>
      <c r="D36" s="317">
        <v>117.80999999999999</v>
      </c>
      <c r="E36" s="50"/>
      <c r="F36" s="17"/>
    </row>
    <row r="37" spans="1:6" x14ac:dyDescent="0.2">
      <c r="A37" s="14"/>
      <c r="B37" s="45" t="s">
        <v>13</v>
      </c>
      <c r="C37" s="19" t="s">
        <v>9</v>
      </c>
      <c r="D37" s="333">
        <v>12.6</v>
      </c>
      <c r="E37" s="53"/>
      <c r="F37" s="17"/>
    </row>
    <row r="38" spans="1:6" x14ac:dyDescent="0.2">
      <c r="A38" s="14"/>
      <c r="B38" s="45" t="s">
        <v>560</v>
      </c>
      <c r="C38" s="19" t="s">
        <v>9</v>
      </c>
      <c r="D38" s="316">
        <f>SUM(D35:D37)</f>
        <v>1171.422</v>
      </c>
      <c r="E38" s="53"/>
      <c r="F38" s="17"/>
    </row>
    <row r="39" spans="1:6" x14ac:dyDescent="0.2">
      <c r="A39" s="14"/>
      <c r="B39" s="45" t="s">
        <v>14</v>
      </c>
      <c r="C39" s="19" t="s">
        <v>9</v>
      </c>
      <c r="D39" s="307">
        <f>D38-D40</f>
        <v>234.28200000000004</v>
      </c>
      <c r="E39" s="53"/>
      <c r="F39" s="17"/>
    </row>
    <row r="40" spans="1:6" x14ac:dyDescent="0.2">
      <c r="A40" s="14"/>
      <c r="B40" s="45" t="s">
        <v>15</v>
      </c>
      <c r="C40" s="19" t="s">
        <v>9</v>
      </c>
      <c r="D40" s="308">
        <f>ROUND(D38*80%,2)</f>
        <v>937.14</v>
      </c>
      <c r="E40" s="54"/>
      <c r="F40" s="25"/>
    </row>
    <row r="41" spans="1:6" x14ac:dyDescent="0.2">
      <c r="A41" s="14">
        <v>1</v>
      </c>
      <c r="B41" s="45" t="s">
        <v>110</v>
      </c>
      <c r="C41" s="19" t="s">
        <v>9</v>
      </c>
      <c r="D41" s="307">
        <f>D39-D42</f>
        <v>187.42200000000003</v>
      </c>
      <c r="E41" s="159"/>
      <c r="F41" s="15">
        <f t="shared" ref="F41:F60" si="5">ROUND(D41*E41,2)</f>
        <v>0</v>
      </c>
    </row>
    <row r="42" spans="1:6" x14ac:dyDescent="0.2">
      <c r="A42" s="14">
        <v>2</v>
      </c>
      <c r="B42" s="45" t="s">
        <v>98</v>
      </c>
      <c r="C42" s="19" t="s">
        <v>9</v>
      </c>
      <c r="D42" s="308">
        <f>ROUND(D39*20%,2)</f>
        <v>46.86</v>
      </c>
      <c r="E42" s="159"/>
      <c r="F42" s="15">
        <f t="shared" si="5"/>
        <v>0</v>
      </c>
    </row>
    <row r="43" spans="1:6" x14ac:dyDescent="0.2">
      <c r="A43" s="14">
        <v>3</v>
      </c>
      <c r="B43" s="45" t="s">
        <v>197</v>
      </c>
      <c r="C43" s="19" t="s">
        <v>9</v>
      </c>
      <c r="D43" s="307">
        <f>D42</f>
        <v>46.86</v>
      </c>
      <c r="E43" s="159"/>
      <c r="F43" s="15">
        <f t="shared" si="5"/>
        <v>0</v>
      </c>
    </row>
    <row r="44" spans="1:6" x14ac:dyDescent="0.2">
      <c r="A44" s="14">
        <v>3</v>
      </c>
      <c r="B44" s="45" t="s">
        <v>157</v>
      </c>
      <c r="C44" s="19" t="s">
        <v>9</v>
      </c>
      <c r="D44" s="307">
        <f>D39</f>
        <v>234.28200000000004</v>
      </c>
      <c r="E44" s="159"/>
      <c r="F44" s="15">
        <f t="shared" si="5"/>
        <v>0</v>
      </c>
    </row>
    <row r="45" spans="1:6" x14ac:dyDescent="0.2">
      <c r="A45" s="14">
        <v>4</v>
      </c>
      <c r="B45" s="45" t="s">
        <v>198</v>
      </c>
      <c r="C45" s="19" t="s">
        <v>9</v>
      </c>
      <c r="D45" s="307">
        <f>D44</f>
        <v>234.28200000000004</v>
      </c>
      <c r="E45" s="159"/>
      <c r="F45" s="15">
        <f t="shared" si="5"/>
        <v>0</v>
      </c>
    </row>
    <row r="46" spans="1:6" x14ac:dyDescent="0.2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937.14</v>
      </c>
      <c r="E46" s="159"/>
      <c r="F46" s="15">
        <f t="shared" si="5"/>
        <v>0</v>
      </c>
    </row>
    <row r="47" spans="1:6" x14ac:dyDescent="0.2">
      <c r="A47" s="14">
        <v>6</v>
      </c>
      <c r="B47" s="45" t="s">
        <v>115</v>
      </c>
      <c r="C47" s="19" t="s">
        <v>9</v>
      </c>
      <c r="D47" s="307">
        <f>D46</f>
        <v>937.14</v>
      </c>
      <c r="E47" s="159"/>
      <c r="F47" s="15">
        <f t="shared" si="5"/>
        <v>0</v>
      </c>
    </row>
    <row r="48" spans="1:6" x14ac:dyDescent="0.2">
      <c r="A48" s="14">
        <v>7</v>
      </c>
      <c r="B48" s="45" t="s">
        <v>158</v>
      </c>
      <c r="C48" s="19" t="s">
        <v>9</v>
      </c>
      <c r="D48" s="307">
        <f>D46</f>
        <v>937.14</v>
      </c>
      <c r="E48" s="159"/>
      <c r="F48" s="15">
        <f t="shared" si="5"/>
        <v>0</v>
      </c>
    </row>
    <row r="49" spans="1:6" x14ac:dyDescent="0.2">
      <c r="A49" s="14">
        <v>8</v>
      </c>
      <c r="B49" s="45" t="s">
        <v>199</v>
      </c>
      <c r="C49" s="19" t="s">
        <v>9</v>
      </c>
      <c r="D49" s="307">
        <f>D46</f>
        <v>937.14</v>
      </c>
      <c r="E49" s="159"/>
      <c r="F49" s="15">
        <f t="shared" si="5"/>
        <v>0</v>
      </c>
    </row>
    <row r="50" spans="1:6" x14ac:dyDescent="0.2">
      <c r="A50" s="14">
        <v>9</v>
      </c>
      <c r="B50" s="45" t="s">
        <v>21</v>
      </c>
      <c r="C50" s="19" t="s">
        <v>9</v>
      </c>
      <c r="D50" s="317">
        <v>0</v>
      </c>
      <c r="E50" s="22"/>
      <c r="F50" s="15">
        <f t="shared" si="5"/>
        <v>0</v>
      </c>
    </row>
    <row r="51" spans="1:6" x14ac:dyDescent="0.2">
      <c r="A51" s="14">
        <v>10</v>
      </c>
      <c r="B51" s="45" t="s">
        <v>16</v>
      </c>
      <c r="C51" s="19" t="s">
        <v>9</v>
      </c>
      <c r="D51" s="317">
        <v>1171.422</v>
      </c>
      <c r="E51" s="22"/>
      <c r="F51" s="15">
        <f t="shared" si="5"/>
        <v>0</v>
      </c>
    </row>
    <row r="52" spans="1:6" x14ac:dyDescent="0.2">
      <c r="A52" s="14">
        <v>11</v>
      </c>
      <c r="B52" s="45" t="s">
        <v>70</v>
      </c>
      <c r="C52" s="19" t="s">
        <v>9</v>
      </c>
      <c r="D52" s="317">
        <v>1171.422</v>
      </c>
      <c r="E52" s="22"/>
      <c r="F52" s="15">
        <f t="shared" si="5"/>
        <v>0</v>
      </c>
    </row>
    <row r="53" spans="1:6" x14ac:dyDescent="0.2">
      <c r="A53" s="14">
        <v>12</v>
      </c>
      <c r="B53" s="45" t="s">
        <v>150</v>
      </c>
      <c r="C53" s="19" t="s">
        <v>9</v>
      </c>
      <c r="D53" s="317">
        <v>5.39</v>
      </c>
      <c r="E53" s="22"/>
      <c r="F53" s="15">
        <f t="shared" si="5"/>
        <v>0</v>
      </c>
    </row>
    <row r="54" spans="1:6" x14ac:dyDescent="0.2">
      <c r="A54" s="14">
        <v>13</v>
      </c>
      <c r="B54" s="45" t="s">
        <v>22</v>
      </c>
      <c r="C54" s="19" t="s">
        <v>7</v>
      </c>
      <c r="D54" s="317">
        <v>4</v>
      </c>
      <c r="E54" s="22"/>
      <c r="F54" s="15">
        <f t="shared" si="5"/>
        <v>0</v>
      </c>
    </row>
    <row r="55" spans="1:6" x14ac:dyDescent="0.2">
      <c r="A55" s="14">
        <v>14</v>
      </c>
      <c r="B55" s="45" t="s">
        <v>23</v>
      </c>
      <c r="C55" s="19" t="s">
        <v>7</v>
      </c>
      <c r="D55" s="317">
        <v>3</v>
      </c>
      <c r="E55" s="22"/>
      <c r="F55" s="15">
        <f t="shared" si="5"/>
        <v>0</v>
      </c>
    </row>
    <row r="56" spans="1:6" x14ac:dyDescent="0.2">
      <c r="A56" s="14">
        <v>15</v>
      </c>
      <c r="B56" s="45" t="s">
        <v>24</v>
      </c>
      <c r="C56" s="19" t="s">
        <v>7</v>
      </c>
      <c r="D56" s="317">
        <v>20</v>
      </c>
      <c r="E56" s="22"/>
      <c r="F56" s="15">
        <f t="shared" si="5"/>
        <v>0</v>
      </c>
    </row>
    <row r="57" spans="1:6" x14ac:dyDescent="0.2">
      <c r="A57" s="14">
        <v>16</v>
      </c>
      <c r="B57" s="45" t="s">
        <v>25</v>
      </c>
      <c r="C57" s="19" t="s">
        <v>9</v>
      </c>
      <c r="D57" s="318">
        <v>7</v>
      </c>
      <c r="E57" s="22"/>
      <c r="F57" s="15">
        <f t="shared" si="5"/>
        <v>0</v>
      </c>
    </row>
    <row r="58" spans="1:6" x14ac:dyDescent="0.2">
      <c r="A58" s="14">
        <v>17</v>
      </c>
      <c r="B58" s="45" t="s">
        <v>17</v>
      </c>
      <c r="C58" s="19" t="s">
        <v>9</v>
      </c>
      <c r="D58" s="318">
        <v>7</v>
      </c>
      <c r="E58" s="22"/>
      <c r="F58" s="15">
        <f t="shared" si="5"/>
        <v>0</v>
      </c>
    </row>
    <row r="59" spans="1:6" x14ac:dyDescent="0.2">
      <c r="A59" s="14">
        <v>18</v>
      </c>
      <c r="B59" s="45" t="s">
        <v>18</v>
      </c>
      <c r="C59" s="19" t="s">
        <v>7</v>
      </c>
      <c r="D59" s="319">
        <v>11</v>
      </c>
      <c r="E59" s="22"/>
      <c r="F59" s="15">
        <f t="shared" si="5"/>
        <v>0</v>
      </c>
    </row>
    <row r="60" spans="1:6" x14ac:dyDescent="0.2">
      <c r="A60" s="14">
        <v>19</v>
      </c>
      <c r="B60" s="45" t="s">
        <v>117</v>
      </c>
      <c r="C60" s="19" t="s">
        <v>5</v>
      </c>
      <c r="D60" s="319">
        <v>0</v>
      </c>
      <c r="E60" s="22"/>
      <c r="F60" s="15">
        <f t="shared" si="5"/>
        <v>0</v>
      </c>
    </row>
    <row r="61" spans="1:6" x14ac:dyDescent="0.2">
      <c r="A61" s="14"/>
      <c r="B61" s="45" t="s">
        <v>43</v>
      </c>
      <c r="C61" s="19"/>
      <c r="D61" s="18"/>
      <c r="E61" s="22"/>
      <c r="F61" s="15">
        <f>ROUND(SUM(F8:F60),2)</f>
        <v>0</v>
      </c>
    </row>
    <row r="62" spans="1:6" x14ac:dyDescent="0.2">
      <c r="A62" s="13" t="s">
        <v>19</v>
      </c>
      <c r="B62" s="131" t="s">
        <v>20</v>
      </c>
      <c r="C62" s="44"/>
      <c r="D62" s="43"/>
      <c r="E62" s="46"/>
      <c r="F62" s="23"/>
    </row>
    <row r="63" spans="1:6" x14ac:dyDescent="0.2">
      <c r="A63" s="14">
        <v>1</v>
      </c>
      <c r="B63" s="45" t="s">
        <v>444</v>
      </c>
      <c r="C63" s="19"/>
      <c r="D63" s="18"/>
      <c r="E63" s="22"/>
      <c r="F63" s="15"/>
    </row>
    <row r="64" spans="1:6" x14ac:dyDescent="0.2">
      <c r="A64" s="14"/>
      <c r="B64" s="45" t="s">
        <v>488</v>
      </c>
      <c r="C64" s="19" t="s">
        <v>5</v>
      </c>
      <c r="D64" s="319"/>
      <c r="E64" s="22"/>
      <c r="F64" s="15">
        <f>ROUND(D64*E64,2)</f>
        <v>0</v>
      </c>
    </row>
    <row r="65" spans="1:6" x14ac:dyDescent="0.2">
      <c r="A65" s="14"/>
      <c r="B65" s="45" t="s">
        <v>470</v>
      </c>
      <c r="C65" s="19" t="s">
        <v>5</v>
      </c>
      <c r="D65" s="319"/>
      <c r="E65" s="22"/>
      <c r="F65" s="15">
        <f>ROUND(D65*E65,2)</f>
        <v>0</v>
      </c>
    </row>
    <row r="66" spans="1:6" x14ac:dyDescent="0.2">
      <c r="A66" s="14"/>
      <c r="B66" s="45" t="s">
        <v>456</v>
      </c>
      <c r="C66" s="19" t="s">
        <v>5</v>
      </c>
      <c r="D66" s="319">
        <v>567</v>
      </c>
      <c r="E66" s="22"/>
      <c r="F66" s="15">
        <f>ROUND(D66*E66,2)</f>
        <v>0</v>
      </c>
    </row>
    <row r="67" spans="1:6" x14ac:dyDescent="0.2">
      <c r="A67" s="14"/>
      <c r="B67" s="45" t="s">
        <v>445</v>
      </c>
      <c r="C67" s="19" t="s">
        <v>5</v>
      </c>
      <c r="D67" s="319"/>
      <c r="E67" s="22"/>
      <c r="F67" s="15">
        <f>ROUND(D67*E67,2)</f>
        <v>0</v>
      </c>
    </row>
    <row r="68" spans="1:6" x14ac:dyDescent="0.2">
      <c r="A68" s="11">
        <v>2</v>
      </c>
      <c r="B68" s="45" t="s">
        <v>122</v>
      </c>
      <c r="C68" s="19"/>
      <c r="D68" s="18"/>
      <c r="E68" s="22"/>
      <c r="F68" s="15"/>
    </row>
    <row r="69" spans="1:6" x14ac:dyDescent="0.2">
      <c r="A69" s="14"/>
      <c r="B69" s="45" t="s">
        <v>457</v>
      </c>
      <c r="C69" s="19" t="s">
        <v>7</v>
      </c>
      <c r="D69" s="319">
        <v>1</v>
      </c>
      <c r="E69" s="22"/>
      <c r="F69" s="15">
        <f t="shared" ref="F69:F92" si="6">ROUND(D69*E69,2)</f>
        <v>0</v>
      </c>
    </row>
    <row r="70" spans="1:6" x14ac:dyDescent="0.2">
      <c r="A70" s="14"/>
      <c r="B70" s="45" t="s">
        <v>489</v>
      </c>
      <c r="C70" s="19" t="s">
        <v>7</v>
      </c>
      <c r="D70" s="319"/>
      <c r="E70" s="22"/>
      <c r="F70" s="15">
        <f t="shared" si="6"/>
        <v>0</v>
      </c>
    </row>
    <row r="71" spans="1:6" x14ac:dyDescent="0.2">
      <c r="A71" s="14"/>
      <c r="B71" s="45" t="s">
        <v>490</v>
      </c>
      <c r="C71" s="19" t="s">
        <v>7</v>
      </c>
      <c r="D71" s="319">
        <v>1</v>
      </c>
      <c r="E71" s="22"/>
      <c r="F71" s="15">
        <f t="shared" si="6"/>
        <v>0</v>
      </c>
    </row>
    <row r="72" spans="1:6" x14ac:dyDescent="0.2">
      <c r="A72" s="14"/>
      <c r="B72" s="45" t="s">
        <v>471</v>
      </c>
      <c r="C72" s="19" t="s">
        <v>7</v>
      </c>
      <c r="D72" s="319">
        <v>1</v>
      </c>
      <c r="E72" s="22"/>
      <c r="F72" s="15">
        <f t="shared" si="6"/>
        <v>0</v>
      </c>
    </row>
    <row r="73" spans="1:6" x14ac:dyDescent="0.2">
      <c r="A73" s="14"/>
      <c r="B73" s="45" t="s">
        <v>491</v>
      </c>
      <c r="C73" s="19" t="s">
        <v>7</v>
      </c>
      <c r="D73" s="319">
        <v>2</v>
      </c>
      <c r="E73" s="22"/>
      <c r="F73" s="15">
        <f t="shared" si="6"/>
        <v>0</v>
      </c>
    </row>
    <row r="74" spans="1:6" x14ac:dyDescent="0.2">
      <c r="A74" s="14"/>
      <c r="B74" s="45" t="s">
        <v>446</v>
      </c>
      <c r="C74" s="19" t="s">
        <v>7</v>
      </c>
      <c r="D74" s="319"/>
      <c r="E74" s="22"/>
      <c r="F74" s="15">
        <f t="shared" si="6"/>
        <v>0</v>
      </c>
    </row>
    <row r="75" spans="1:6" x14ac:dyDescent="0.2">
      <c r="A75" s="14"/>
      <c r="B75" s="45" t="s">
        <v>460</v>
      </c>
      <c r="C75" s="19" t="s">
        <v>7</v>
      </c>
      <c r="D75" s="319"/>
      <c r="E75" s="22"/>
      <c r="F75" s="15">
        <f t="shared" si="6"/>
        <v>0</v>
      </c>
    </row>
    <row r="76" spans="1:6" x14ac:dyDescent="0.2">
      <c r="A76" s="14"/>
      <c r="B76" s="45" t="s">
        <v>492</v>
      </c>
      <c r="C76" s="19" t="s">
        <v>7</v>
      </c>
      <c r="D76" s="319"/>
      <c r="E76" s="22"/>
      <c r="F76" s="15">
        <f t="shared" si="6"/>
        <v>0</v>
      </c>
    </row>
    <row r="77" spans="1:6" x14ac:dyDescent="0.2">
      <c r="A77" s="14"/>
      <c r="B77" s="45" t="s">
        <v>493</v>
      </c>
      <c r="C77" s="19" t="s">
        <v>7</v>
      </c>
      <c r="D77" s="319"/>
      <c r="E77" s="22"/>
      <c r="F77" s="15">
        <f t="shared" si="6"/>
        <v>0</v>
      </c>
    </row>
    <row r="78" spans="1:6" x14ac:dyDescent="0.2">
      <c r="A78" s="14"/>
      <c r="B78" s="45" t="s">
        <v>494</v>
      </c>
      <c r="C78" s="19" t="s">
        <v>7</v>
      </c>
      <c r="D78" s="319"/>
      <c r="E78" s="22"/>
      <c r="F78" s="15">
        <f t="shared" si="6"/>
        <v>0</v>
      </c>
    </row>
    <row r="79" spans="1:6" x14ac:dyDescent="0.2">
      <c r="A79" s="14"/>
      <c r="B79" s="45" t="s">
        <v>495</v>
      </c>
      <c r="C79" s="19" t="s">
        <v>7</v>
      </c>
      <c r="D79" s="319"/>
      <c r="E79" s="22"/>
      <c r="F79" s="15">
        <f t="shared" si="6"/>
        <v>0</v>
      </c>
    </row>
    <row r="80" spans="1:6" x14ac:dyDescent="0.2">
      <c r="A80" s="14"/>
      <c r="B80" s="45" t="s">
        <v>496</v>
      </c>
      <c r="C80" s="19" t="s">
        <v>7</v>
      </c>
      <c r="D80" s="319">
        <v>1</v>
      </c>
      <c r="E80" s="22"/>
      <c r="F80" s="15">
        <f t="shared" si="6"/>
        <v>0</v>
      </c>
    </row>
    <row r="81" spans="1:6" x14ac:dyDescent="0.2">
      <c r="A81" s="14"/>
      <c r="B81" s="45" t="s">
        <v>483</v>
      </c>
      <c r="C81" s="19" t="s">
        <v>7</v>
      </c>
      <c r="D81" s="319">
        <v>2</v>
      </c>
      <c r="E81" s="22"/>
      <c r="F81" s="15">
        <f t="shared" si="6"/>
        <v>0</v>
      </c>
    </row>
    <row r="82" spans="1:6" x14ac:dyDescent="0.2">
      <c r="A82" s="14"/>
      <c r="B82" s="45" t="s">
        <v>497</v>
      </c>
      <c r="C82" s="19" t="s">
        <v>7</v>
      </c>
      <c r="D82" s="319">
        <v>2</v>
      </c>
      <c r="E82" s="22"/>
      <c r="F82" s="15">
        <f t="shared" si="6"/>
        <v>0</v>
      </c>
    </row>
    <row r="83" spans="1:6" x14ac:dyDescent="0.2">
      <c r="A83" s="14"/>
      <c r="B83" s="45" t="s">
        <v>476</v>
      </c>
      <c r="C83" s="19" t="s">
        <v>7</v>
      </c>
      <c r="D83" s="319">
        <v>3</v>
      </c>
      <c r="E83" s="22"/>
      <c r="F83" s="15">
        <f t="shared" si="6"/>
        <v>0</v>
      </c>
    </row>
    <row r="84" spans="1:6" x14ac:dyDescent="0.2">
      <c r="A84" s="14"/>
      <c r="B84" s="45" t="s">
        <v>478</v>
      </c>
      <c r="C84" s="19" t="s">
        <v>7</v>
      </c>
      <c r="D84" s="319"/>
      <c r="E84" s="22"/>
      <c r="F84" s="15">
        <f t="shared" si="6"/>
        <v>0</v>
      </c>
    </row>
    <row r="85" spans="1:6" x14ac:dyDescent="0.2">
      <c r="A85" s="14"/>
      <c r="B85" s="45" t="s">
        <v>498</v>
      </c>
      <c r="C85" s="19" t="s">
        <v>7</v>
      </c>
      <c r="D85" s="319"/>
      <c r="E85" s="22"/>
      <c r="F85" s="15">
        <f t="shared" si="6"/>
        <v>0</v>
      </c>
    </row>
    <row r="86" spans="1:6" x14ac:dyDescent="0.2">
      <c r="A86" s="14"/>
      <c r="B86" s="45" t="s">
        <v>448</v>
      </c>
      <c r="C86" s="19" t="s">
        <v>7</v>
      </c>
      <c r="D86" s="319"/>
      <c r="E86" s="22"/>
      <c r="F86" s="15">
        <f t="shared" si="6"/>
        <v>0</v>
      </c>
    </row>
    <row r="87" spans="1:6" x14ac:dyDescent="0.2">
      <c r="A87" s="14"/>
      <c r="B87" s="45" t="s">
        <v>450</v>
      </c>
      <c r="C87" s="19" t="s">
        <v>7</v>
      </c>
      <c r="D87" s="319"/>
      <c r="E87" s="22"/>
      <c r="F87" s="15">
        <f t="shared" si="6"/>
        <v>0</v>
      </c>
    </row>
    <row r="88" spans="1:6" x14ac:dyDescent="0.2">
      <c r="A88" s="14"/>
      <c r="B88" s="45" t="s">
        <v>451</v>
      </c>
      <c r="C88" s="19" t="s">
        <v>7</v>
      </c>
      <c r="D88" s="319"/>
      <c r="E88" s="22"/>
      <c r="F88" s="15">
        <f t="shared" si="6"/>
        <v>0</v>
      </c>
    </row>
    <row r="89" spans="1:6" x14ac:dyDescent="0.2">
      <c r="A89" s="14"/>
      <c r="B89" s="45" t="s">
        <v>499</v>
      </c>
      <c r="C89" s="19" t="s">
        <v>7</v>
      </c>
      <c r="D89" s="319"/>
      <c r="E89" s="22"/>
      <c r="F89" s="15">
        <f t="shared" si="6"/>
        <v>0</v>
      </c>
    </row>
    <row r="90" spans="1:6" x14ac:dyDescent="0.2">
      <c r="A90" s="14"/>
      <c r="B90" s="45" t="s">
        <v>500</v>
      </c>
      <c r="C90" s="19" t="s">
        <v>7</v>
      </c>
      <c r="D90" s="319"/>
      <c r="E90" s="22"/>
      <c r="F90" s="15">
        <f t="shared" si="6"/>
        <v>0</v>
      </c>
    </row>
    <row r="91" spans="1:6" x14ac:dyDescent="0.2">
      <c r="A91" s="14"/>
      <c r="B91" s="45" t="s">
        <v>452</v>
      </c>
      <c r="C91" s="19" t="s">
        <v>7</v>
      </c>
      <c r="D91" s="319">
        <v>10</v>
      </c>
      <c r="E91" s="22"/>
      <c r="F91" s="15">
        <f t="shared" si="6"/>
        <v>0</v>
      </c>
    </row>
    <row r="92" spans="1:6" x14ac:dyDescent="0.2">
      <c r="A92" s="14"/>
      <c r="B92" s="45" t="s">
        <v>453</v>
      </c>
      <c r="C92" s="19" t="s">
        <v>7</v>
      </c>
      <c r="D92" s="319"/>
      <c r="E92" s="22"/>
      <c r="F92" s="15">
        <f t="shared" si="6"/>
        <v>0</v>
      </c>
    </row>
    <row r="93" spans="1:6" x14ac:dyDescent="0.2">
      <c r="A93" s="14">
        <v>3</v>
      </c>
      <c r="B93" s="45" t="s">
        <v>26</v>
      </c>
      <c r="C93" s="19"/>
      <c r="D93" s="18"/>
      <c r="E93" s="22"/>
      <c r="F93" s="15"/>
    </row>
    <row r="94" spans="1:6" x14ac:dyDescent="0.2">
      <c r="A94" s="14"/>
      <c r="B94" s="45" t="s">
        <v>65</v>
      </c>
      <c r="C94" s="19" t="s">
        <v>7</v>
      </c>
      <c r="D94" s="319"/>
      <c r="E94" s="22"/>
      <c r="F94" s="15">
        <f t="shared" ref="F94:F111" si="7">ROUND(D94*E94,2)</f>
        <v>0</v>
      </c>
    </row>
    <row r="95" spans="1:6" x14ac:dyDescent="0.2">
      <c r="A95" s="14"/>
      <c r="B95" s="45" t="s">
        <v>44</v>
      </c>
      <c r="C95" s="19" t="s">
        <v>7</v>
      </c>
      <c r="D95" s="319">
        <v>1</v>
      </c>
      <c r="E95" s="22"/>
      <c r="F95" s="15">
        <f t="shared" si="7"/>
        <v>0</v>
      </c>
    </row>
    <row r="96" spans="1:6" x14ac:dyDescent="0.2">
      <c r="A96" s="14"/>
      <c r="B96" s="45" t="s">
        <v>27</v>
      </c>
      <c r="C96" s="19" t="s">
        <v>7</v>
      </c>
      <c r="D96" s="319"/>
      <c r="E96" s="22"/>
      <c r="F96" s="15">
        <f t="shared" si="7"/>
        <v>0</v>
      </c>
    </row>
    <row r="97" spans="1:6" x14ac:dyDescent="0.2">
      <c r="A97" s="48">
        <v>4</v>
      </c>
      <c r="B97" s="45" t="s">
        <v>118</v>
      </c>
      <c r="C97" s="19" t="s">
        <v>7</v>
      </c>
      <c r="D97" s="317">
        <v>0</v>
      </c>
      <c r="E97" s="22"/>
      <c r="F97" s="15">
        <f t="shared" si="7"/>
        <v>0</v>
      </c>
    </row>
    <row r="98" spans="1:6" x14ac:dyDescent="0.2">
      <c r="A98" s="48">
        <v>5</v>
      </c>
      <c r="B98" s="45" t="s">
        <v>121</v>
      </c>
      <c r="C98" s="19" t="s">
        <v>7</v>
      </c>
      <c r="D98" s="317">
        <v>39</v>
      </c>
      <c r="E98" s="22"/>
      <c r="F98" s="15">
        <f t="shared" si="7"/>
        <v>0</v>
      </c>
    </row>
    <row r="99" spans="1:6" x14ac:dyDescent="0.2">
      <c r="A99" s="48">
        <v>6</v>
      </c>
      <c r="B99" s="45" t="s">
        <v>119</v>
      </c>
      <c r="C99" s="19" t="s">
        <v>7</v>
      </c>
      <c r="D99" s="317">
        <v>2</v>
      </c>
      <c r="E99" s="22"/>
      <c r="F99" s="15">
        <f t="shared" si="7"/>
        <v>0</v>
      </c>
    </row>
    <row r="100" spans="1:6" x14ac:dyDescent="0.2">
      <c r="A100" s="48">
        <v>7</v>
      </c>
      <c r="B100" s="45" t="s">
        <v>120</v>
      </c>
      <c r="C100" s="19" t="s">
        <v>7</v>
      </c>
      <c r="D100" s="317">
        <v>3</v>
      </c>
      <c r="E100" s="22"/>
      <c r="F100" s="15">
        <f t="shared" si="7"/>
        <v>0</v>
      </c>
    </row>
    <row r="101" spans="1:6" x14ac:dyDescent="0.2">
      <c r="A101" s="48">
        <v>8</v>
      </c>
      <c r="B101" s="45" t="s">
        <v>123</v>
      </c>
      <c r="C101" s="19" t="s">
        <v>7</v>
      </c>
      <c r="D101" s="317">
        <v>0</v>
      </c>
      <c r="E101" s="22"/>
      <c r="F101" s="15">
        <f t="shared" si="7"/>
        <v>0</v>
      </c>
    </row>
    <row r="102" spans="1:6" x14ac:dyDescent="0.2">
      <c r="A102" s="14">
        <v>4</v>
      </c>
      <c r="B102" s="45" t="s">
        <v>66</v>
      </c>
      <c r="C102" s="19" t="s">
        <v>7</v>
      </c>
      <c r="D102" s="319"/>
      <c r="E102" s="22"/>
      <c r="F102" s="15">
        <f t="shared" si="7"/>
        <v>0</v>
      </c>
    </row>
    <row r="103" spans="1:6" x14ac:dyDescent="0.2">
      <c r="A103" s="14"/>
      <c r="B103" s="45" t="s">
        <v>58</v>
      </c>
      <c r="C103" s="19" t="s">
        <v>7</v>
      </c>
      <c r="D103" s="319">
        <v>3</v>
      </c>
      <c r="E103" s="22"/>
      <c r="F103" s="15">
        <f t="shared" si="7"/>
        <v>0</v>
      </c>
    </row>
    <row r="104" spans="1:6" x14ac:dyDescent="0.2">
      <c r="A104" s="14">
        <v>5</v>
      </c>
      <c r="B104" s="45" t="s">
        <v>28</v>
      </c>
      <c r="C104" s="19" t="s">
        <v>7</v>
      </c>
      <c r="D104" s="319"/>
      <c r="E104" s="22"/>
      <c r="F104" s="15">
        <f t="shared" si="7"/>
        <v>0</v>
      </c>
    </row>
    <row r="105" spans="1:6" x14ac:dyDescent="0.2">
      <c r="A105" s="14">
        <v>6</v>
      </c>
      <c r="B105" s="45" t="s">
        <v>29</v>
      </c>
      <c r="C105" s="19" t="s">
        <v>7</v>
      </c>
      <c r="D105" s="319">
        <v>4</v>
      </c>
      <c r="E105" s="22"/>
      <c r="F105" s="15">
        <f t="shared" si="7"/>
        <v>0</v>
      </c>
    </row>
    <row r="106" spans="1:6" x14ac:dyDescent="0.2">
      <c r="A106" s="14">
        <v>7</v>
      </c>
      <c r="B106" s="45" t="s">
        <v>33</v>
      </c>
      <c r="C106" s="19" t="s">
        <v>7</v>
      </c>
      <c r="D106" s="317">
        <v>3</v>
      </c>
      <c r="E106" s="22"/>
      <c r="F106" s="15">
        <f t="shared" si="7"/>
        <v>0</v>
      </c>
    </row>
    <row r="107" spans="1:6" x14ac:dyDescent="0.2">
      <c r="A107" s="14">
        <v>8</v>
      </c>
      <c r="B107" s="45" t="s">
        <v>34</v>
      </c>
      <c r="C107" s="19" t="s">
        <v>7</v>
      </c>
      <c r="D107" s="317">
        <v>4</v>
      </c>
      <c r="E107" s="22"/>
      <c r="F107" s="15">
        <f t="shared" si="7"/>
        <v>0</v>
      </c>
    </row>
    <row r="108" spans="1:6" x14ac:dyDescent="0.2">
      <c r="A108" s="14">
        <v>9</v>
      </c>
      <c r="B108" s="45" t="s">
        <v>30</v>
      </c>
      <c r="C108" s="19" t="s">
        <v>5</v>
      </c>
      <c r="D108" s="334">
        <v>666</v>
      </c>
      <c r="E108" s="22"/>
      <c r="F108" s="15">
        <f t="shared" si="7"/>
        <v>0</v>
      </c>
    </row>
    <row r="109" spans="1:6" x14ac:dyDescent="0.2">
      <c r="A109" s="14">
        <v>10</v>
      </c>
      <c r="B109" s="45" t="s">
        <v>31</v>
      </c>
      <c r="C109" s="19" t="s">
        <v>5</v>
      </c>
      <c r="D109" s="317">
        <v>666</v>
      </c>
      <c r="E109" s="22"/>
      <c r="F109" s="15">
        <f t="shared" si="7"/>
        <v>0</v>
      </c>
    </row>
    <row r="110" spans="1:6" x14ac:dyDescent="0.2">
      <c r="A110" s="14">
        <v>11</v>
      </c>
      <c r="B110" s="45" t="s">
        <v>32</v>
      </c>
      <c r="C110" s="19" t="s">
        <v>5</v>
      </c>
      <c r="D110" s="317">
        <v>666</v>
      </c>
      <c r="E110" s="22"/>
      <c r="F110" s="15">
        <f t="shared" si="7"/>
        <v>0</v>
      </c>
    </row>
    <row r="111" spans="1:6" x14ac:dyDescent="0.2">
      <c r="A111" s="14">
        <v>12</v>
      </c>
      <c r="B111" s="45" t="s">
        <v>39</v>
      </c>
      <c r="C111" s="19" t="s">
        <v>5</v>
      </c>
      <c r="D111" s="317">
        <v>666</v>
      </c>
      <c r="E111" s="22"/>
      <c r="F111" s="15">
        <f t="shared" si="7"/>
        <v>0</v>
      </c>
    </row>
    <row r="112" spans="1:6" x14ac:dyDescent="0.2">
      <c r="A112" s="40"/>
      <c r="B112" s="45" t="s">
        <v>42</v>
      </c>
      <c r="C112" s="19"/>
      <c r="D112" s="18"/>
      <c r="E112" s="22"/>
      <c r="F112" s="15">
        <f>ROUND(SUM(F64:F111),2)</f>
        <v>0</v>
      </c>
    </row>
    <row r="113" spans="1:6" x14ac:dyDescent="0.2">
      <c r="A113" s="3" t="s">
        <v>8</v>
      </c>
      <c r="B113" s="131" t="s">
        <v>501</v>
      </c>
      <c r="C113" s="19"/>
      <c r="D113" s="18"/>
      <c r="E113" s="22"/>
      <c r="F113" s="15"/>
    </row>
    <row r="114" spans="1:6" x14ac:dyDescent="0.2">
      <c r="A114" s="14">
        <v>1</v>
      </c>
      <c r="B114" s="45" t="s">
        <v>40</v>
      </c>
      <c r="C114" s="19"/>
      <c r="D114" s="18"/>
      <c r="E114" s="22"/>
      <c r="F114" s="15"/>
    </row>
    <row r="115" spans="1:6" x14ac:dyDescent="0.2">
      <c r="A115" s="14"/>
      <c r="B115" s="45" t="s">
        <v>59</v>
      </c>
      <c r="C115" s="19" t="s">
        <v>7</v>
      </c>
      <c r="D115" s="319"/>
      <c r="E115" s="22"/>
      <c r="F115" s="15">
        <f t="shared" ref="F115:F122" si="8">ROUND(D115*E115,2)</f>
        <v>0</v>
      </c>
    </row>
    <row r="116" spans="1:6" x14ac:dyDescent="0.2">
      <c r="A116" s="14"/>
      <c r="B116" s="45" t="s">
        <v>35</v>
      </c>
      <c r="C116" s="19" t="s">
        <v>7</v>
      </c>
      <c r="D116" s="319">
        <v>18</v>
      </c>
      <c r="E116" s="22"/>
      <c r="F116" s="15">
        <f t="shared" si="8"/>
        <v>0</v>
      </c>
    </row>
    <row r="117" spans="1:6" x14ac:dyDescent="0.2">
      <c r="A117" s="14"/>
      <c r="B117" s="45" t="s">
        <v>36</v>
      </c>
      <c r="C117" s="19" t="s">
        <v>7</v>
      </c>
      <c r="D117" s="319"/>
      <c r="E117" s="22"/>
      <c r="F117" s="15">
        <f t="shared" si="8"/>
        <v>0</v>
      </c>
    </row>
    <row r="118" spans="1:6" x14ac:dyDescent="0.2">
      <c r="A118" s="14">
        <v>2</v>
      </c>
      <c r="B118" s="45" t="s">
        <v>45</v>
      </c>
      <c r="C118" s="19" t="s">
        <v>5</v>
      </c>
      <c r="D118" s="317">
        <v>99</v>
      </c>
      <c r="E118" s="22"/>
      <c r="F118" s="15">
        <f t="shared" si="8"/>
        <v>0</v>
      </c>
    </row>
    <row r="119" spans="1:6" x14ac:dyDescent="0.2">
      <c r="A119" s="14">
        <v>3</v>
      </c>
      <c r="B119" s="45" t="s">
        <v>37</v>
      </c>
      <c r="C119" s="19" t="s">
        <v>7</v>
      </c>
      <c r="D119" s="317">
        <v>36</v>
      </c>
      <c r="E119" s="22"/>
      <c r="F119" s="15">
        <f t="shared" si="8"/>
        <v>0</v>
      </c>
    </row>
    <row r="120" spans="1:6" x14ac:dyDescent="0.2">
      <c r="A120" s="14">
        <v>4</v>
      </c>
      <c r="B120" s="45" t="s">
        <v>469</v>
      </c>
      <c r="C120" s="19" t="s">
        <v>7</v>
      </c>
      <c r="D120" s="18">
        <v>18</v>
      </c>
      <c r="E120" s="22"/>
      <c r="F120" s="15">
        <f t="shared" si="8"/>
        <v>0</v>
      </c>
    </row>
    <row r="121" spans="1:6" x14ac:dyDescent="0.2">
      <c r="A121" s="14">
        <v>5</v>
      </c>
      <c r="B121" s="45" t="s">
        <v>10</v>
      </c>
      <c r="C121" s="19" t="s">
        <v>9</v>
      </c>
      <c r="D121" s="318">
        <v>0.9</v>
      </c>
      <c r="E121" s="22"/>
      <c r="F121" s="15">
        <f t="shared" si="8"/>
        <v>0</v>
      </c>
    </row>
    <row r="122" spans="1:6" x14ac:dyDescent="0.2">
      <c r="A122" s="14">
        <v>6</v>
      </c>
      <c r="B122" s="45" t="s">
        <v>11</v>
      </c>
      <c r="C122" s="19" t="s">
        <v>7</v>
      </c>
      <c r="D122" s="317">
        <v>18</v>
      </c>
      <c r="E122" s="22"/>
      <c r="F122" s="15">
        <f t="shared" si="8"/>
        <v>0</v>
      </c>
    </row>
    <row r="123" spans="1:6" ht="13.5" thickBot="1" x14ac:dyDescent="0.25">
      <c r="A123" s="14"/>
      <c r="B123" s="45" t="s">
        <v>41</v>
      </c>
      <c r="C123" s="19"/>
      <c r="D123" s="19"/>
      <c r="E123" s="22"/>
      <c r="F123" s="15">
        <f>ROUND(SUM(F115:F122),2)</f>
        <v>0</v>
      </c>
    </row>
    <row r="124" spans="1:6" ht="13.5" thickBot="1" x14ac:dyDescent="0.25">
      <c r="A124" s="3"/>
      <c r="B124" s="142" t="s">
        <v>111</v>
      </c>
      <c r="C124" s="121"/>
      <c r="D124" s="121"/>
      <c r="E124" s="122"/>
      <c r="F124" s="73"/>
    </row>
    <row r="125" spans="1:6" x14ac:dyDescent="0.2">
      <c r="A125" s="7"/>
      <c r="B125" s="9"/>
      <c r="C125" s="9"/>
      <c r="D125" s="9"/>
      <c r="E125" s="42"/>
      <c r="F125" s="8"/>
    </row>
  </sheetData>
  <autoFilter ref="A1:F125"/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view="pageBreakPreview" topLeftCell="B106" zoomScale="89" zoomScaleNormal="112" zoomScaleSheetLayoutView="89" workbookViewId="0">
      <selection activeCell="D122" sqref="D7:D122"/>
    </sheetView>
  </sheetViews>
  <sheetFormatPr defaultRowHeight="12.75" customHeight="1" x14ac:dyDescent="0.2"/>
  <cols>
    <col min="1" max="1" width="5.28515625" customWidth="1"/>
    <col min="2" max="2" width="57.7109375" style="123" customWidth="1"/>
    <col min="3" max="3" width="5.5703125" style="123" customWidth="1"/>
    <col min="4" max="4" width="7.140625" style="123" bestFit="1" customWidth="1"/>
    <col min="5" max="5" width="5.7109375" style="123" bestFit="1" customWidth="1"/>
    <col min="6" max="6" width="8.85546875" bestFit="1" customWidth="1"/>
  </cols>
  <sheetData>
    <row r="1" spans="1:6" ht="20.25" x14ac:dyDescent="0.2">
      <c r="A1" s="7" t="s">
        <v>200</v>
      </c>
      <c r="B1" s="294" t="s">
        <v>575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404</v>
      </c>
    </row>
    <row r="4" spans="1:6" x14ac:dyDescent="0.2">
      <c r="A4" s="7"/>
      <c r="B4" s="9"/>
      <c r="C4" s="27"/>
      <c r="D4" s="186" t="s">
        <v>161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582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320"/>
      <c r="E7" s="125"/>
      <c r="F7" s="17"/>
    </row>
    <row r="8" spans="1:6" x14ac:dyDescent="0.2">
      <c r="A8" s="13"/>
      <c r="B8" s="131" t="s">
        <v>153</v>
      </c>
      <c r="C8" s="14"/>
      <c r="D8" s="18"/>
      <c r="E8" s="54"/>
      <c r="F8" s="25"/>
    </row>
    <row r="9" spans="1:6" x14ac:dyDescent="0.2">
      <c r="A9" s="60">
        <v>1</v>
      </c>
      <c r="B9" s="74" t="s">
        <v>131</v>
      </c>
      <c r="C9" s="59" t="s">
        <v>132</v>
      </c>
      <c r="D9" s="170">
        <v>2500</v>
      </c>
      <c r="E9" s="170"/>
      <c r="F9" s="15">
        <f t="shared" ref="F9:F20" si="0">ROUND(D9*E9,2)</f>
        <v>0</v>
      </c>
    </row>
    <row r="10" spans="1:6" x14ac:dyDescent="0.2">
      <c r="A10" s="60">
        <f>A9+1</f>
        <v>2</v>
      </c>
      <c r="B10" s="74" t="s">
        <v>133</v>
      </c>
      <c r="C10" s="59" t="s">
        <v>134</v>
      </c>
      <c r="D10" s="164">
        <v>1250</v>
      </c>
      <c r="E10" s="22"/>
      <c r="F10" s="15">
        <f t="shared" si="0"/>
        <v>0</v>
      </c>
    </row>
    <row r="11" spans="1:6" x14ac:dyDescent="0.2">
      <c r="A11" s="60">
        <f t="shared" ref="A11:A20" si="1">A10+1</f>
        <v>3</v>
      </c>
      <c r="B11" s="74" t="s">
        <v>443</v>
      </c>
      <c r="C11" s="59" t="s">
        <v>135</v>
      </c>
      <c r="D11" s="163">
        <v>496.8</v>
      </c>
      <c r="E11" s="22"/>
      <c r="F11" s="15">
        <f t="shared" si="0"/>
        <v>0</v>
      </c>
    </row>
    <row r="12" spans="1:6" x14ac:dyDescent="0.2">
      <c r="A12" s="60">
        <f t="shared" si="1"/>
        <v>4</v>
      </c>
      <c r="B12" s="74" t="s">
        <v>136</v>
      </c>
      <c r="C12" s="59" t="s">
        <v>137</v>
      </c>
      <c r="D12" s="163">
        <v>621.79999999999995</v>
      </c>
      <c r="E12" s="22"/>
      <c r="F12" s="15">
        <f t="shared" si="0"/>
        <v>0</v>
      </c>
    </row>
    <row r="13" spans="1:6" x14ac:dyDescent="0.2">
      <c r="A13" s="60">
        <f t="shared" si="1"/>
        <v>5</v>
      </c>
      <c r="B13" s="74" t="s">
        <v>138</v>
      </c>
      <c r="C13" s="59" t="s">
        <v>137</v>
      </c>
      <c r="D13" s="163">
        <v>621.79999999999995</v>
      </c>
      <c r="E13" s="22"/>
      <c r="F13" s="15">
        <f t="shared" si="0"/>
        <v>0</v>
      </c>
    </row>
    <row r="14" spans="1:6" x14ac:dyDescent="0.2">
      <c r="A14" s="60">
        <f t="shared" si="1"/>
        <v>6</v>
      </c>
      <c r="B14" s="74" t="s">
        <v>442</v>
      </c>
      <c r="C14" s="59" t="s">
        <v>137</v>
      </c>
      <c r="D14" s="163">
        <v>496.8</v>
      </c>
      <c r="E14" s="22"/>
      <c r="F14" s="15">
        <f t="shared" si="0"/>
        <v>0</v>
      </c>
    </row>
    <row r="15" spans="1:6" ht="25.5" x14ac:dyDescent="0.2">
      <c r="A15" s="60">
        <f t="shared" si="1"/>
        <v>7</v>
      </c>
      <c r="B15" s="74" t="s">
        <v>142</v>
      </c>
      <c r="C15" s="59" t="s">
        <v>139</v>
      </c>
      <c r="D15" s="163">
        <v>120</v>
      </c>
      <c r="E15" s="22"/>
      <c r="F15" s="15">
        <f t="shared" si="0"/>
        <v>0</v>
      </c>
    </row>
    <row r="16" spans="1:6" ht="25.5" x14ac:dyDescent="0.2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 x14ac:dyDescent="0.2">
      <c r="A17" s="60">
        <f t="shared" si="1"/>
        <v>9</v>
      </c>
      <c r="B17" s="74" t="s">
        <v>144</v>
      </c>
      <c r="C17" s="59" t="s">
        <v>139</v>
      </c>
      <c r="D17" s="163">
        <v>180</v>
      </c>
      <c r="E17" s="22"/>
      <c r="F17" s="15">
        <f t="shared" si="0"/>
        <v>0</v>
      </c>
    </row>
    <row r="18" spans="1:6" ht="25.5" x14ac:dyDescent="0.2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 x14ac:dyDescent="0.2">
      <c r="A19" s="60">
        <f t="shared" si="1"/>
        <v>11</v>
      </c>
      <c r="B19" s="74" t="s">
        <v>155</v>
      </c>
      <c r="C19" s="59" t="s">
        <v>140</v>
      </c>
      <c r="D19" s="163">
        <v>1250</v>
      </c>
      <c r="E19" s="22"/>
      <c r="F19" s="15">
        <f t="shared" si="0"/>
        <v>0</v>
      </c>
    </row>
    <row r="20" spans="1:6" x14ac:dyDescent="0.2">
      <c r="A20" s="60">
        <f t="shared" si="1"/>
        <v>12</v>
      </c>
      <c r="B20" s="74" t="s">
        <v>141</v>
      </c>
      <c r="C20" s="59" t="s">
        <v>132</v>
      </c>
      <c r="D20" s="163">
        <v>2500</v>
      </c>
      <c r="E20" s="22"/>
      <c r="F20" s="15">
        <f t="shared" si="0"/>
        <v>0</v>
      </c>
    </row>
    <row r="21" spans="1:6" x14ac:dyDescent="0.2">
      <c r="A21" s="60"/>
      <c r="B21" s="74"/>
      <c r="C21" s="59"/>
      <c r="D21" s="76"/>
      <c r="E21" s="52"/>
      <c r="F21" s="17"/>
    </row>
    <row r="22" spans="1:6" x14ac:dyDescent="0.2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 x14ac:dyDescent="0.2">
      <c r="A23" s="60">
        <f t="shared" si="2"/>
        <v>2</v>
      </c>
      <c r="B23" s="74" t="s">
        <v>147</v>
      </c>
      <c r="C23" s="59" t="s">
        <v>140</v>
      </c>
      <c r="D23" s="165">
        <v>0</v>
      </c>
      <c r="E23" s="22"/>
      <c r="F23" s="15">
        <f>ROUND(D23*E23,2)</f>
        <v>0</v>
      </c>
    </row>
    <row r="24" spans="1:6" x14ac:dyDescent="0.2">
      <c r="A24" s="60"/>
      <c r="B24" s="74"/>
      <c r="C24" s="59"/>
      <c r="D24" s="76"/>
      <c r="E24" s="52"/>
      <c r="F24" s="17"/>
    </row>
    <row r="25" spans="1:6" x14ac:dyDescent="0.2">
      <c r="A25" s="63">
        <f t="shared" ref="A25:A30" si="3">A24+1</f>
        <v>1</v>
      </c>
      <c r="B25" s="69" t="s">
        <v>148</v>
      </c>
      <c r="C25" s="65" t="s">
        <v>132</v>
      </c>
      <c r="D25" s="166">
        <v>73</v>
      </c>
      <c r="E25" s="22"/>
      <c r="F25" s="15">
        <f t="shared" ref="F25:F30" si="4">ROUND(D25*E25,2)</f>
        <v>0</v>
      </c>
    </row>
    <row r="26" spans="1:6" x14ac:dyDescent="0.2">
      <c r="A26" s="63">
        <f t="shared" si="3"/>
        <v>2</v>
      </c>
      <c r="B26" s="69" t="s">
        <v>149</v>
      </c>
      <c r="C26" s="65" t="s">
        <v>140</v>
      </c>
      <c r="D26" s="166">
        <v>87.6</v>
      </c>
      <c r="E26" s="22"/>
      <c r="F26" s="15">
        <f t="shared" si="4"/>
        <v>0</v>
      </c>
    </row>
    <row r="27" spans="1:6" x14ac:dyDescent="0.2">
      <c r="A27" s="63">
        <f t="shared" si="3"/>
        <v>3</v>
      </c>
      <c r="B27" s="74" t="s">
        <v>136</v>
      </c>
      <c r="C27" s="59" t="s">
        <v>137</v>
      </c>
      <c r="D27" s="163">
        <v>15.329999999999998</v>
      </c>
      <c r="E27" s="22"/>
      <c r="F27" s="15">
        <f t="shared" si="4"/>
        <v>0</v>
      </c>
    </row>
    <row r="28" spans="1:6" x14ac:dyDescent="0.2">
      <c r="A28" s="63">
        <f t="shared" si="3"/>
        <v>4</v>
      </c>
      <c r="B28" s="74" t="s">
        <v>138</v>
      </c>
      <c r="C28" s="59" t="s">
        <v>137</v>
      </c>
      <c r="D28" s="163">
        <v>15.329999999999998</v>
      </c>
      <c r="E28" s="22"/>
      <c r="F28" s="15">
        <f t="shared" si="4"/>
        <v>0</v>
      </c>
    </row>
    <row r="29" spans="1:6" ht="25.5" x14ac:dyDescent="0.2">
      <c r="A29" s="63">
        <f t="shared" si="3"/>
        <v>5</v>
      </c>
      <c r="B29" s="69" t="s">
        <v>151</v>
      </c>
      <c r="C29" s="65" t="s">
        <v>132</v>
      </c>
      <c r="D29" s="166">
        <v>73</v>
      </c>
      <c r="E29" s="22"/>
      <c r="F29" s="15">
        <f t="shared" si="4"/>
        <v>0</v>
      </c>
    </row>
    <row r="30" spans="1:6" x14ac:dyDescent="0.2">
      <c r="A30" s="63">
        <f t="shared" si="3"/>
        <v>6</v>
      </c>
      <c r="B30" s="69" t="s">
        <v>152</v>
      </c>
      <c r="C30" s="65" t="s">
        <v>140</v>
      </c>
      <c r="D30" s="166">
        <v>87.6</v>
      </c>
      <c r="E30" s="22"/>
      <c r="F30" s="15">
        <f t="shared" si="4"/>
        <v>0</v>
      </c>
    </row>
    <row r="31" spans="1:6" x14ac:dyDescent="0.2">
      <c r="A31" s="63"/>
      <c r="B31" s="69" t="s">
        <v>537</v>
      </c>
      <c r="C31" s="65"/>
      <c r="D31" s="66"/>
      <c r="E31" s="53"/>
      <c r="F31" s="17"/>
    </row>
    <row r="32" spans="1:6" x14ac:dyDescent="0.2">
      <c r="A32" s="63"/>
      <c r="B32" s="69" t="s">
        <v>538</v>
      </c>
      <c r="C32" s="65"/>
      <c r="D32" s="66"/>
      <c r="E32" s="50"/>
      <c r="F32" s="17"/>
    </row>
    <row r="33" spans="1:6" x14ac:dyDescent="0.2">
      <c r="A33" s="60"/>
      <c r="B33" s="131" t="s">
        <v>154</v>
      </c>
      <c r="C33" s="59"/>
      <c r="D33" s="76"/>
      <c r="E33" s="50"/>
      <c r="F33" s="17"/>
    </row>
    <row r="34" spans="1:6" x14ac:dyDescent="0.2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 x14ac:dyDescent="0.2">
      <c r="A35" s="14"/>
      <c r="B35" s="132" t="s">
        <v>194</v>
      </c>
      <c r="C35" s="144" t="s">
        <v>9</v>
      </c>
      <c r="D35" s="333">
        <v>1987.2</v>
      </c>
      <c r="E35" s="50"/>
      <c r="F35" s="17"/>
    </row>
    <row r="36" spans="1:6" x14ac:dyDescent="0.2">
      <c r="A36" s="14"/>
      <c r="B36" s="45" t="s">
        <v>12</v>
      </c>
      <c r="C36" s="19" t="s">
        <v>9</v>
      </c>
      <c r="D36" s="317">
        <v>477.78499999999991</v>
      </c>
      <c r="E36" s="50"/>
      <c r="F36" s="17"/>
    </row>
    <row r="37" spans="1:6" x14ac:dyDescent="0.2">
      <c r="A37" s="14"/>
      <c r="B37" s="45" t="s">
        <v>13</v>
      </c>
      <c r="C37" s="19" t="s">
        <v>9</v>
      </c>
      <c r="D37" s="333">
        <v>23.400000000000002</v>
      </c>
      <c r="E37" s="53"/>
      <c r="F37" s="17"/>
    </row>
    <row r="38" spans="1:6" x14ac:dyDescent="0.2">
      <c r="A38" s="14"/>
      <c r="B38" s="45" t="s">
        <v>560</v>
      </c>
      <c r="C38" s="19" t="s">
        <v>9</v>
      </c>
      <c r="D38" s="316">
        <f>SUM(D35:D37)</f>
        <v>2488.3850000000002</v>
      </c>
      <c r="E38" s="53"/>
      <c r="F38" s="17"/>
    </row>
    <row r="39" spans="1:6" x14ac:dyDescent="0.2">
      <c r="A39" s="14"/>
      <c r="B39" s="45" t="s">
        <v>14</v>
      </c>
      <c r="C39" s="19" t="s">
        <v>9</v>
      </c>
      <c r="D39" s="307">
        <f>D38-D40</f>
        <v>497.67500000000018</v>
      </c>
      <c r="E39" s="53"/>
      <c r="F39" s="17"/>
    </row>
    <row r="40" spans="1:6" x14ac:dyDescent="0.2">
      <c r="A40" s="14"/>
      <c r="B40" s="45" t="s">
        <v>15</v>
      </c>
      <c r="C40" s="19" t="s">
        <v>9</v>
      </c>
      <c r="D40" s="308">
        <f>ROUND(D38*80%,2)</f>
        <v>1990.71</v>
      </c>
      <c r="E40" s="54"/>
      <c r="F40" s="25"/>
    </row>
    <row r="41" spans="1:6" x14ac:dyDescent="0.2">
      <c r="A41" s="14">
        <v>1</v>
      </c>
      <c r="B41" s="45" t="s">
        <v>110</v>
      </c>
      <c r="C41" s="19" t="s">
        <v>9</v>
      </c>
      <c r="D41" s="307">
        <f>D39-D42</f>
        <v>398.13500000000016</v>
      </c>
      <c r="E41" s="159"/>
      <c r="F41" s="15">
        <f t="shared" ref="F41:F60" si="5">ROUND(D41*E41,2)</f>
        <v>0</v>
      </c>
    </row>
    <row r="42" spans="1:6" x14ac:dyDescent="0.2">
      <c r="A42" s="14">
        <v>2</v>
      </c>
      <c r="B42" s="45" t="s">
        <v>98</v>
      </c>
      <c r="C42" s="19" t="s">
        <v>9</v>
      </c>
      <c r="D42" s="308">
        <f>ROUND(D39*20%,2)</f>
        <v>99.54</v>
      </c>
      <c r="E42" s="159"/>
      <c r="F42" s="15">
        <f t="shared" si="5"/>
        <v>0</v>
      </c>
    </row>
    <row r="43" spans="1:6" x14ac:dyDescent="0.2">
      <c r="A43" s="14">
        <v>3</v>
      </c>
      <c r="B43" s="45" t="s">
        <v>197</v>
      </c>
      <c r="C43" s="19" t="s">
        <v>9</v>
      </c>
      <c r="D43" s="307">
        <f>D42</f>
        <v>99.54</v>
      </c>
      <c r="E43" s="159"/>
      <c r="F43" s="15">
        <f t="shared" si="5"/>
        <v>0</v>
      </c>
    </row>
    <row r="44" spans="1:6" x14ac:dyDescent="0.2">
      <c r="A44" s="14">
        <v>3</v>
      </c>
      <c r="B44" s="45" t="s">
        <v>157</v>
      </c>
      <c r="C44" s="19" t="s">
        <v>9</v>
      </c>
      <c r="D44" s="307">
        <f>D39</f>
        <v>497.67500000000018</v>
      </c>
      <c r="E44" s="159"/>
      <c r="F44" s="15">
        <f t="shared" si="5"/>
        <v>0</v>
      </c>
    </row>
    <row r="45" spans="1:6" x14ac:dyDescent="0.2">
      <c r="A45" s="14">
        <v>4</v>
      </c>
      <c r="B45" s="45" t="s">
        <v>198</v>
      </c>
      <c r="C45" s="19" t="s">
        <v>9</v>
      </c>
      <c r="D45" s="307">
        <f>D44</f>
        <v>497.67500000000018</v>
      </c>
      <c r="E45" s="159"/>
      <c r="F45" s="15">
        <f t="shared" si="5"/>
        <v>0</v>
      </c>
    </row>
    <row r="46" spans="1:6" x14ac:dyDescent="0.2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1990.71</v>
      </c>
      <c r="E46" s="159"/>
      <c r="F46" s="15">
        <f t="shared" si="5"/>
        <v>0</v>
      </c>
    </row>
    <row r="47" spans="1:6" x14ac:dyDescent="0.2">
      <c r="A47" s="14">
        <v>6</v>
      </c>
      <c r="B47" s="45" t="s">
        <v>115</v>
      </c>
      <c r="C47" s="19" t="s">
        <v>9</v>
      </c>
      <c r="D47" s="307">
        <f>D46</f>
        <v>1990.71</v>
      </c>
      <c r="E47" s="159"/>
      <c r="F47" s="15">
        <f t="shared" si="5"/>
        <v>0</v>
      </c>
    </row>
    <row r="48" spans="1:6" x14ac:dyDescent="0.2">
      <c r="A48" s="14">
        <v>7</v>
      </c>
      <c r="B48" s="45" t="s">
        <v>158</v>
      </c>
      <c r="C48" s="19" t="s">
        <v>9</v>
      </c>
      <c r="D48" s="307">
        <f>D46</f>
        <v>1990.71</v>
      </c>
      <c r="E48" s="159"/>
      <c r="F48" s="15">
        <f t="shared" si="5"/>
        <v>0</v>
      </c>
    </row>
    <row r="49" spans="1:6" x14ac:dyDescent="0.2">
      <c r="A49" s="14">
        <v>8</v>
      </c>
      <c r="B49" s="45" t="s">
        <v>199</v>
      </c>
      <c r="C49" s="19" t="s">
        <v>9</v>
      </c>
      <c r="D49" s="307">
        <f>D46</f>
        <v>1990.71</v>
      </c>
      <c r="E49" s="159"/>
      <c r="F49" s="15">
        <f t="shared" si="5"/>
        <v>0</v>
      </c>
    </row>
    <row r="50" spans="1:6" x14ac:dyDescent="0.2">
      <c r="A50" s="14">
        <v>9</v>
      </c>
      <c r="B50" s="45" t="s">
        <v>21</v>
      </c>
      <c r="C50" s="19" t="s">
        <v>9</v>
      </c>
      <c r="D50" s="317">
        <v>0</v>
      </c>
      <c r="E50" s="22"/>
      <c r="F50" s="15">
        <f t="shared" si="5"/>
        <v>0</v>
      </c>
    </row>
    <row r="51" spans="1:6" x14ac:dyDescent="0.2">
      <c r="A51" s="14">
        <v>10</v>
      </c>
      <c r="B51" s="45" t="s">
        <v>16</v>
      </c>
      <c r="C51" s="19" t="s">
        <v>9</v>
      </c>
      <c r="D51" s="317">
        <v>2488.3850000000002</v>
      </c>
      <c r="E51" s="22"/>
      <c r="F51" s="15">
        <f t="shared" si="5"/>
        <v>0</v>
      </c>
    </row>
    <row r="52" spans="1:6" x14ac:dyDescent="0.2">
      <c r="A52" s="14">
        <v>11</v>
      </c>
      <c r="B52" s="45" t="s">
        <v>70</v>
      </c>
      <c r="C52" s="19" t="s">
        <v>9</v>
      </c>
      <c r="D52" s="317">
        <v>2488.3850000000002</v>
      </c>
      <c r="E52" s="22"/>
      <c r="F52" s="15">
        <f t="shared" si="5"/>
        <v>0</v>
      </c>
    </row>
    <row r="53" spans="1:6" x14ac:dyDescent="0.2">
      <c r="A53" s="14">
        <v>12</v>
      </c>
      <c r="B53" s="45" t="s">
        <v>150</v>
      </c>
      <c r="C53" s="19" t="s">
        <v>9</v>
      </c>
      <c r="D53" s="317">
        <v>7.02</v>
      </c>
      <c r="E53" s="22"/>
      <c r="F53" s="15">
        <f t="shared" si="5"/>
        <v>0</v>
      </c>
    </row>
    <row r="54" spans="1:6" x14ac:dyDescent="0.2">
      <c r="A54" s="14">
        <v>13</v>
      </c>
      <c r="B54" s="45" t="s">
        <v>22</v>
      </c>
      <c r="C54" s="19" t="s">
        <v>7</v>
      </c>
      <c r="D54" s="317">
        <v>8</v>
      </c>
      <c r="E54" s="22"/>
      <c r="F54" s="15">
        <f t="shared" si="5"/>
        <v>0</v>
      </c>
    </row>
    <row r="55" spans="1:6" x14ac:dyDescent="0.2">
      <c r="A55" s="14">
        <v>14</v>
      </c>
      <c r="B55" s="45" t="s">
        <v>23</v>
      </c>
      <c r="C55" s="19" t="s">
        <v>7</v>
      </c>
      <c r="D55" s="317">
        <v>5</v>
      </c>
      <c r="E55" s="22"/>
      <c r="F55" s="15">
        <f t="shared" si="5"/>
        <v>0</v>
      </c>
    </row>
    <row r="56" spans="1:6" x14ac:dyDescent="0.2">
      <c r="A56" s="14">
        <v>15</v>
      </c>
      <c r="B56" s="45" t="s">
        <v>24</v>
      </c>
      <c r="C56" s="19" t="s">
        <v>7</v>
      </c>
      <c r="D56" s="317">
        <v>44</v>
      </c>
      <c r="E56" s="22"/>
      <c r="F56" s="15">
        <f t="shared" si="5"/>
        <v>0</v>
      </c>
    </row>
    <row r="57" spans="1:6" x14ac:dyDescent="0.2">
      <c r="A57" s="14">
        <v>16</v>
      </c>
      <c r="B57" s="45" t="s">
        <v>25</v>
      </c>
      <c r="C57" s="19" t="s">
        <v>9</v>
      </c>
      <c r="D57" s="318">
        <v>15.4</v>
      </c>
      <c r="E57" s="22"/>
      <c r="F57" s="15">
        <f t="shared" si="5"/>
        <v>0</v>
      </c>
    </row>
    <row r="58" spans="1:6" x14ac:dyDescent="0.2">
      <c r="A58" s="14">
        <v>17</v>
      </c>
      <c r="B58" s="45" t="s">
        <v>17</v>
      </c>
      <c r="C58" s="19" t="s">
        <v>9</v>
      </c>
      <c r="D58" s="318">
        <v>15.4</v>
      </c>
      <c r="E58" s="22"/>
      <c r="F58" s="15">
        <f t="shared" si="5"/>
        <v>0</v>
      </c>
    </row>
    <row r="59" spans="1:6" x14ac:dyDescent="0.2">
      <c r="A59" s="14">
        <v>18</v>
      </c>
      <c r="B59" s="45" t="s">
        <v>18</v>
      </c>
      <c r="C59" s="19" t="s">
        <v>7</v>
      </c>
      <c r="D59" s="319">
        <v>16</v>
      </c>
      <c r="E59" s="22"/>
      <c r="F59" s="15">
        <f t="shared" si="5"/>
        <v>0</v>
      </c>
    </row>
    <row r="60" spans="1:6" x14ac:dyDescent="0.2">
      <c r="A60" s="14">
        <v>19</v>
      </c>
      <c r="B60" s="45" t="s">
        <v>117</v>
      </c>
      <c r="C60" s="19" t="s">
        <v>5</v>
      </c>
      <c r="D60" s="319">
        <v>8</v>
      </c>
      <c r="E60" s="22"/>
      <c r="F60" s="15">
        <f t="shared" si="5"/>
        <v>0</v>
      </c>
    </row>
    <row r="61" spans="1:6" x14ac:dyDescent="0.2">
      <c r="A61" s="14"/>
      <c r="B61" s="45" t="s">
        <v>43</v>
      </c>
      <c r="C61" s="19"/>
      <c r="D61" s="18"/>
      <c r="E61" s="22"/>
      <c r="F61" s="15">
        <f>ROUND(SUM(F8:F60),2)</f>
        <v>0</v>
      </c>
    </row>
    <row r="62" spans="1:6" x14ac:dyDescent="0.2">
      <c r="A62" s="13" t="s">
        <v>19</v>
      </c>
      <c r="B62" s="131" t="s">
        <v>20</v>
      </c>
      <c r="C62" s="44"/>
      <c r="D62" s="43"/>
      <c r="E62" s="46"/>
      <c r="F62" s="23"/>
    </row>
    <row r="63" spans="1:6" x14ac:dyDescent="0.2">
      <c r="A63" s="14">
        <v>1</v>
      </c>
      <c r="B63" s="45" t="s">
        <v>444</v>
      </c>
      <c r="C63" s="19"/>
      <c r="D63" s="18"/>
      <c r="E63" s="22"/>
      <c r="F63" s="15"/>
    </row>
    <row r="64" spans="1:6" x14ac:dyDescent="0.2">
      <c r="A64" s="14"/>
      <c r="B64" s="45" t="s">
        <v>488</v>
      </c>
      <c r="C64" s="19" t="s">
        <v>5</v>
      </c>
      <c r="D64" s="319"/>
      <c r="E64" s="22"/>
      <c r="F64" s="15">
        <f>ROUND(D64*E64,2)</f>
        <v>0</v>
      </c>
    </row>
    <row r="65" spans="1:6" x14ac:dyDescent="0.2">
      <c r="A65" s="14"/>
      <c r="B65" s="45" t="s">
        <v>470</v>
      </c>
      <c r="C65" s="19" t="s">
        <v>5</v>
      </c>
      <c r="D65" s="319"/>
      <c r="E65" s="22"/>
      <c r="F65" s="15">
        <f>ROUND(D65*E65,2)</f>
        <v>0</v>
      </c>
    </row>
    <row r="66" spans="1:6" x14ac:dyDescent="0.2">
      <c r="A66" s="14"/>
      <c r="B66" s="45" t="s">
        <v>456</v>
      </c>
      <c r="C66" s="19" t="s">
        <v>5</v>
      </c>
      <c r="D66" s="319"/>
      <c r="E66" s="22"/>
      <c r="F66" s="15">
        <f>ROUND(D66*E66,2)</f>
        <v>0</v>
      </c>
    </row>
    <row r="67" spans="1:6" x14ac:dyDescent="0.2">
      <c r="A67" s="14"/>
      <c r="B67" s="45" t="s">
        <v>445</v>
      </c>
      <c r="C67" s="19" t="s">
        <v>5</v>
      </c>
      <c r="D67" s="319">
        <v>1104</v>
      </c>
      <c r="E67" s="22"/>
      <c r="F67" s="15">
        <f>ROUND(D67*E67,2)</f>
        <v>0</v>
      </c>
    </row>
    <row r="68" spans="1:6" x14ac:dyDescent="0.2">
      <c r="A68" s="11">
        <v>2</v>
      </c>
      <c r="B68" s="45" t="s">
        <v>122</v>
      </c>
      <c r="C68" s="19"/>
      <c r="D68" s="18"/>
      <c r="E68" s="22"/>
      <c r="F68" s="15"/>
    </row>
    <row r="69" spans="1:6" x14ac:dyDescent="0.2">
      <c r="A69" s="14"/>
      <c r="B69" s="45" t="s">
        <v>457</v>
      </c>
      <c r="C69" s="19" t="s">
        <v>7</v>
      </c>
      <c r="D69" s="319"/>
      <c r="E69" s="22"/>
      <c r="F69" s="15">
        <f t="shared" ref="F69:F92" si="6">ROUND(D69*E69,2)</f>
        <v>0</v>
      </c>
    </row>
    <row r="70" spans="1:6" x14ac:dyDescent="0.2">
      <c r="A70" s="14"/>
      <c r="B70" s="45" t="s">
        <v>489</v>
      </c>
      <c r="C70" s="19" t="s">
        <v>7</v>
      </c>
      <c r="D70" s="319"/>
      <c r="E70" s="22"/>
      <c r="F70" s="15">
        <f t="shared" si="6"/>
        <v>0</v>
      </c>
    </row>
    <row r="71" spans="1:6" x14ac:dyDescent="0.2">
      <c r="A71" s="14"/>
      <c r="B71" s="45" t="s">
        <v>490</v>
      </c>
      <c r="C71" s="19" t="s">
        <v>7</v>
      </c>
      <c r="D71" s="319"/>
      <c r="E71" s="22"/>
      <c r="F71" s="15">
        <f t="shared" si="6"/>
        <v>0</v>
      </c>
    </row>
    <row r="72" spans="1:6" x14ac:dyDescent="0.2">
      <c r="A72" s="14"/>
      <c r="B72" s="45" t="s">
        <v>471</v>
      </c>
      <c r="C72" s="19" t="s">
        <v>7</v>
      </c>
      <c r="D72" s="319"/>
      <c r="E72" s="22"/>
      <c r="F72" s="15">
        <f t="shared" si="6"/>
        <v>0</v>
      </c>
    </row>
    <row r="73" spans="1:6" x14ac:dyDescent="0.2">
      <c r="A73" s="14"/>
      <c r="B73" s="45" t="s">
        <v>491</v>
      </c>
      <c r="C73" s="19" t="s">
        <v>7</v>
      </c>
      <c r="D73" s="319"/>
      <c r="E73" s="22"/>
      <c r="F73" s="15">
        <f t="shared" si="6"/>
        <v>0</v>
      </c>
    </row>
    <row r="74" spans="1:6" x14ac:dyDescent="0.2">
      <c r="A74" s="14"/>
      <c r="B74" s="45" t="s">
        <v>446</v>
      </c>
      <c r="C74" s="19" t="s">
        <v>7</v>
      </c>
      <c r="D74" s="319">
        <v>14</v>
      </c>
      <c r="E74" s="22"/>
      <c r="F74" s="15">
        <f t="shared" si="6"/>
        <v>0</v>
      </c>
    </row>
    <row r="75" spans="1:6" x14ac:dyDescent="0.2">
      <c r="A75" s="14"/>
      <c r="B75" s="45" t="s">
        <v>460</v>
      </c>
      <c r="C75" s="19" t="s">
        <v>7</v>
      </c>
      <c r="D75" s="319">
        <v>1</v>
      </c>
      <c r="E75" s="22"/>
      <c r="F75" s="15">
        <f t="shared" si="6"/>
        <v>0</v>
      </c>
    </row>
    <row r="76" spans="1:6" x14ac:dyDescent="0.2">
      <c r="A76" s="14"/>
      <c r="B76" s="45" t="s">
        <v>492</v>
      </c>
      <c r="C76" s="19" t="s">
        <v>7</v>
      </c>
      <c r="D76" s="319"/>
      <c r="E76" s="22"/>
      <c r="F76" s="15">
        <f t="shared" si="6"/>
        <v>0</v>
      </c>
    </row>
    <row r="77" spans="1:6" x14ac:dyDescent="0.2">
      <c r="A77" s="14"/>
      <c r="B77" s="45" t="s">
        <v>493</v>
      </c>
      <c r="C77" s="19" t="s">
        <v>7</v>
      </c>
      <c r="D77" s="319"/>
      <c r="E77" s="22"/>
      <c r="F77" s="15">
        <f t="shared" si="6"/>
        <v>0</v>
      </c>
    </row>
    <row r="78" spans="1:6" x14ac:dyDescent="0.2">
      <c r="A78" s="14"/>
      <c r="B78" s="45" t="s">
        <v>494</v>
      </c>
      <c r="C78" s="19" t="s">
        <v>7</v>
      </c>
      <c r="D78" s="319"/>
      <c r="E78" s="22"/>
      <c r="F78" s="15">
        <f t="shared" si="6"/>
        <v>0</v>
      </c>
    </row>
    <row r="79" spans="1:6" x14ac:dyDescent="0.2">
      <c r="A79" s="14"/>
      <c r="B79" s="45" t="s">
        <v>495</v>
      </c>
      <c r="C79" s="19" t="s">
        <v>7</v>
      </c>
      <c r="D79" s="319"/>
      <c r="E79" s="22"/>
      <c r="F79" s="15">
        <f t="shared" si="6"/>
        <v>0</v>
      </c>
    </row>
    <row r="80" spans="1:6" x14ac:dyDescent="0.2">
      <c r="A80" s="14"/>
      <c r="B80" s="45" t="s">
        <v>496</v>
      </c>
      <c r="C80" s="19" t="s">
        <v>7</v>
      </c>
      <c r="D80" s="319"/>
      <c r="E80" s="22"/>
      <c r="F80" s="15">
        <f t="shared" si="6"/>
        <v>0</v>
      </c>
    </row>
    <row r="81" spans="1:6" x14ac:dyDescent="0.2">
      <c r="A81" s="14"/>
      <c r="B81" s="45" t="s">
        <v>483</v>
      </c>
      <c r="C81" s="19" t="s">
        <v>7</v>
      </c>
      <c r="D81" s="319"/>
      <c r="E81" s="22"/>
      <c r="F81" s="15">
        <f t="shared" si="6"/>
        <v>0</v>
      </c>
    </row>
    <row r="82" spans="1:6" x14ac:dyDescent="0.2">
      <c r="A82" s="14"/>
      <c r="B82" s="45" t="s">
        <v>497</v>
      </c>
      <c r="C82" s="19" t="s">
        <v>7</v>
      </c>
      <c r="D82" s="319"/>
      <c r="E82" s="22"/>
      <c r="F82" s="15">
        <f t="shared" si="6"/>
        <v>0</v>
      </c>
    </row>
    <row r="83" spans="1:6" x14ac:dyDescent="0.2">
      <c r="A83" s="14"/>
      <c r="B83" s="45" t="s">
        <v>476</v>
      </c>
      <c r="C83" s="19" t="s">
        <v>7</v>
      </c>
      <c r="D83" s="319"/>
      <c r="E83" s="22"/>
      <c r="F83" s="15">
        <f t="shared" si="6"/>
        <v>0</v>
      </c>
    </row>
    <row r="84" spans="1:6" x14ac:dyDescent="0.2">
      <c r="A84" s="14"/>
      <c r="B84" s="45" t="s">
        <v>478</v>
      </c>
      <c r="C84" s="19" t="s">
        <v>7</v>
      </c>
      <c r="D84" s="319">
        <v>2</v>
      </c>
      <c r="E84" s="22"/>
      <c r="F84" s="15">
        <f t="shared" si="6"/>
        <v>0</v>
      </c>
    </row>
    <row r="85" spans="1:6" x14ac:dyDescent="0.2">
      <c r="A85" s="14"/>
      <c r="B85" s="45" t="s">
        <v>498</v>
      </c>
      <c r="C85" s="19" t="s">
        <v>7</v>
      </c>
      <c r="D85" s="319">
        <v>1</v>
      </c>
      <c r="E85" s="22"/>
      <c r="F85" s="15">
        <f t="shared" si="6"/>
        <v>0</v>
      </c>
    </row>
    <row r="86" spans="1:6" x14ac:dyDescent="0.2">
      <c r="A86" s="14"/>
      <c r="B86" s="45" t="s">
        <v>448</v>
      </c>
      <c r="C86" s="19" t="s">
        <v>7</v>
      </c>
      <c r="D86" s="319">
        <v>2</v>
      </c>
      <c r="E86" s="22"/>
      <c r="F86" s="15">
        <f t="shared" si="6"/>
        <v>0</v>
      </c>
    </row>
    <row r="87" spans="1:6" x14ac:dyDescent="0.2">
      <c r="A87" s="14"/>
      <c r="B87" s="45" t="s">
        <v>450</v>
      </c>
      <c r="C87" s="19" t="s">
        <v>7</v>
      </c>
      <c r="D87" s="319">
        <v>3</v>
      </c>
      <c r="E87" s="22"/>
      <c r="F87" s="15">
        <f t="shared" si="6"/>
        <v>0</v>
      </c>
    </row>
    <row r="88" spans="1:6" x14ac:dyDescent="0.2">
      <c r="A88" s="14"/>
      <c r="B88" s="45" t="s">
        <v>451</v>
      </c>
      <c r="C88" s="19" t="s">
        <v>7</v>
      </c>
      <c r="D88" s="319">
        <v>8</v>
      </c>
      <c r="E88" s="22"/>
      <c r="F88" s="15">
        <f t="shared" si="6"/>
        <v>0</v>
      </c>
    </row>
    <row r="89" spans="1:6" x14ac:dyDescent="0.2">
      <c r="A89" s="14"/>
      <c r="B89" s="45" t="s">
        <v>499</v>
      </c>
      <c r="C89" s="19" t="s">
        <v>7</v>
      </c>
      <c r="D89" s="319"/>
      <c r="E89" s="22"/>
      <c r="F89" s="15">
        <f t="shared" si="6"/>
        <v>0</v>
      </c>
    </row>
    <row r="90" spans="1:6" x14ac:dyDescent="0.2">
      <c r="A90" s="14"/>
      <c r="B90" s="45" t="s">
        <v>500</v>
      </c>
      <c r="C90" s="19" t="s">
        <v>7</v>
      </c>
      <c r="D90" s="319"/>
      <c r="E90" s="22"/>
      <c r="F90" s="15">
        <f t="shared" si="6"/>
        <v>0</v>
      </c>
    </row>
    <row r="91" spans="1:6" x14ac:dyDescent="0.2">
      <c r="A91" s="14"/>
      <c r="B91" s="45" t="s">
        <v>452</v>
      </c>
      <c r="C91" s="19" t="s">
        <v>7</v>
      </c>
      <c r="D91" s="319"/>
      <c r="E91" s="22"/>
      <c r="F91" s="15">
        <f t="shared" si="6"/>
        <v>0</v>
      </c>
    </row>
    <row r="92" spans="1:6" x14ac:dyDescent="0.2">
      <c r="A92" s="14"/>
      <c r="B92" s="45" t="s">
        <v>453</v>
      </c>
      <c r="C92" s="19" t="s">
        <v>7</v>
      </c>
      <c r="D92" s="319">
        <v>22</v>
      </c>
      <c r="E92" s="22"/>
      <c r="F92" s="15">
        <f t="shared" si="6"/>
        <v>0</v>
      </c>
    </row>
    <row r="93" spans="1:6" x14ac:dyDescent="0.2">
      <c r="A93" s="14">
        <v>3</v>
      </c>
      <c r="B93" s="45" t="s">
        <v>26</v>
      </c>
      <c r="C93" s="19"/>
      <c r="D93" s="18"/>
      <c r="E93" s="22"/>
      <c r="F93" s="15"/>
    </row>
    <row r="94" spans="1:6" x14ac:dyDescent="0.2">
      <c r="A94" s="14"/>
      <c r="B94" s="45" t="s">
        <v>65</v>
      </c>
      <c r="C94" s="19" t="s">
        <v>7</v>
      </c>
      <c r="D94" s="319"/>
      <c r="E94" s="22"/>
      <c r="F94" s="15">
        <f t="shared" ref="F94:F111" si="7">ROUND(D94*E94,2)</f>
        <v>0</v>
      </c>
    </row>
    <row r="95" spans="1:6" x14ac:dyDescent="0.2">
      <c r="A95" s="14"/>
      <c r="B95" s="45" t="s">
        <v>44</v>
      </c>
      <c r="C95" s="19" t="s">
        <v>7</v>
      </c>
      <c r="D95" s="319"/>
      <c r="E95" s="22"/>
      <c r="F95" s="15">
        <f t="shared" si="7"/>
        <v>0</v>
      </c>
    </row>
    <row r="96" spans="1:6" x14ac:dyDescent="0.2">
      <c r="A96" s="14"/>
      <c r="B96" s="45" t="s">
        <v>27</v>
      </c>
      <c r="C96" s="19" t="s">
        <v>7</v>
      </c>
      <c r="D96" s="319">
        <v>5</v>
      </c>
      <c r="E96" s="22"/>
      <c r="F96" s="15">
        <f t="shared" si="7"/>
        <v>0</v>
      </c>
    </row>
    <row r="97" spans="1:6" x14ac:dyDescent="0.2">
      <c r="A97" s="48">
        <v>4</v>
      </c>
      <c r="B97" s="45" t="s">
        <v>118</v>
      </c>
      <c r="C97" s="19" t="s">
        <v>7</v>
      </c>
      <c r="D97" s="317">
        <v>103</v>
      </c>
      <c r="E97" s="22"/>
      <c r="F97" s="15">
        <f t="shared" si="7"/>
        <v>0</v>
      </c>
    </row>
    <row r="98" spans="1:6" x14ac:dyDescent="0.2">
      <c r="A98" s="48">
        <v>5</v>
      </c>
      <c r="B98" s="45" t="s">
        <v>121</v>
      </c>
      <c r="C98" s="19" t="s">
        <v>7</v>
      </c>
      <c r="D98" s="317">
        <v>5</v>
      </c>
      <c r="E98" s="22"/>
      <c r="F98" s="15">
        <f t="shared" si="7"/>
        <v>0</v>
      </c>
    </row>
    <row r="99" spans="1:6" x14ac:dyDescent="0.2">
      <c r="A99" s="48">
        <v>6</v>
      </c>
      <c r="B99" s="45" t="s">
        <v>119</v>
      </c>
      <c r="C99" s="19" t="s">
        <v>7</v>
      </c>
      <c r="D99" s="317">
        <v>0</v>
      </c>
      <c r="E99" s="22"/>
      <c r="F99" s="15">
        <f t="shared" si="7"/>
        <v>0</v>
      </c>
    </row>
    <row r="100" spans="1:6" x14ac:dyDescent="0.2">
      <c r="A100" s="48">
        <v>7</v>
      </c>
      <c r="B100" s="45" t="s">
        <v>120</v>
      </c>
      <c r="C100" s="19" t="s">
        <v>7</v>
      </c>
      <c r="D100" s="317">
        <v>0</v>
      </c>
      <c r="E100" s="22"/>
      <c r="F100" s="15">
        <f t="shared" si="7"/>
        <v>0</v>
      </c>
    </row>
    <row r="101" spans="1:6" x14ac:dyDescent="0.2">
      <c r="A101" s="48">
        <v>8</v>
      </c>
      <c r="B101" s="45" t="s">
        <v>123</v>
      </c>
      <c r="C101" s="19" t="s">
        <v>7</v>
      </c>
      <c r="D101" s="317">
        <v>0</v>
      </c>
      <c r="E101" s="22"/>
      <c r="F101" s="15">
        <f t="shared" si="7"/>
        <v>0</v>
      </c>
    </row>
    <row r="102" spans="1:6" x14ac:dyDescent="0.2">
      <c r="A102" s="14">
        <v>4</v>
      </c>
      <c r="B102" s="45" t="s">
        <v>66</v>
      </c>
      <c r="C102" s="19" t="s">
        <v>7</v>
      </c>
      <c r="D102" s="319"/>
      <c r="E102" s="22"/>
      <c r="F102" s="15">
        <f t="shared" si="7"/>
        <v>0</v>
      </c>
    </row>
    <row r="103" spans="1:6" x14ac:dyDescent="0.2">
      <c r="A103" s="14"/>
      <c r="B103" s="45" t="s">
        <v>58</v>
      </c>
      <c r="C103" s="19" t="s">
        <v>7</v>
      </c>
      <c r="D103" s="319"/>
      <c r="E103" s="22"/>
      <c r="F103" s="15">
        <f t="shared" si="7"/>
        <v>0</v>
      </c>
    </row>
    <row r="104" spans="1:6" x14ac:dyDescent="0.2">
      <c r="A104" s="14">
        <v>5</v>
      </c>
      <c r="B104" s="45" t="s">
        <v>28</v>
      </c>
      <c r="C104" s="19" t="s">
        <v>7</v>
      </c>
      <c r="D104" s="319">
        <v>5</v>
      </c>
      <c r="E104" s="22"/>
      <c r="F104" s="15">
        <f t="shared" si="7"/>
        <v>0</v>
      </c>
    </row>
    <row r="105" spans="1:6" x14ac:dyDescent="0.2">
      <c r="A105" s="14">
        <v>6</v>
      </c>
      <c r="B105" s="45" t="s">
        <v>29</v>
      </c>
      <c r="C105" s="19" t="s">
        <v>7</v>
      </c>
      <c r="D105" s="319">
        <v>8</v>
      </c>
      <c r="E105" s="22"/>
      <c r="F105" s="15">
        <f t="shared" si="7"/>
        <v>0</v>
      </c>
    </row>
    <row r="106" spans="1:6" x14ac:dyDescent="0.2">
      <c r="A106" s="14">
        <v>7</v>
      </c>
      <c r="B106" s="45" t="s">
        <v>33</v>
      </c>
      <c r="C106" s="19" t="s">
        <v>7</v>
      </c>
      <c r="D106" s="317">
        <v>5</v>
      </c>
      <c r="E106" s="22"/>
      <c r="F106" s="15">
        <f t="shared" si="7"/>
        <v>0</v>
      </c>
    </row>
    <row r="107" spans="1:6" x14ac:dyDescent="0.2">
      <c r="A107" s="14">
        <v>8</v>
      </c>
      <c r="B107" s="45" t="s">
        <v>34</v>
      </c>
      <c r="C107" s="19" t="s">
        <v>7</v>
      </c>
      <c r="D107" s="317">
        <v>8</v>
      </c>
      <c r="E107" s="22"/>
      <c r="F107" s="15">
        <f t="shared" si="7"/>
        <v>0</v>
      </c>
    </row>
    <row r="108" spans="1:6" x14ac:dyDescent="0.2">
      <c r="A108" s="14">
        <v>9</v>
      </c>
      <c r="B108" s="45" t="s">
        <v>30</v>
      </c>
      <c r="C108" s="19" t="s">
        <v>5</v>
      </c>
      <c r="D108" s="334">
        <v>1505.5</v>
      </c>
      <c r="E108" s="22"/>
      <c r="F108" s="15">
        <f t="shared" si="7"/>
        <v>0</v>
      </c>
    </row>
    <row r="109" spans="1:6" x14ac:dyDescent="0.2">
      <c r="A109" s="14">
        <v>10</v>
      </c>
      <c r="B109" s="45" t="s">
        <v>31</v>
      </c>
      <c r="C109" s="19" t="s">
        <v>5</v>
      </c>
      <c r="D109" s="317">
        <v>1505.5</v>
      </c>
      <c r="E109" s="22"/>
      <c r="F109" s="15">
        <f t="shared" si="7"/>
        <v>0</v>
      </c>
    </row>
    <row r="110" spans="1:6" x14ac:dyDescent="0.2">
      <c r="A110" s="14">
        <v>11</v>
      </c>
      <c r="B110" s="45" t="s">
        <v>32</v>
      </c>
      <c r="C110" s="19" t="s">
        <v>5</v>
      </c>
      <c r="D110" s="317">
        <v>1505.5</v>
      </c>
      <c r="E110" s="22"/>
      <c r="F110" s="15">
        <f t="shared" si="7"/>
        <v>0</v>
      </c>
    </row>
    <row r="111" spans="1:6" x14ac:dyDescent="0.2">
      <c r="A111" s="14">
        <v>12</v>
      </c>
      <c r="B111" s="45" t="s">
        <v>39</v>
      </c>
      <c r="C111" s="19" t="s">
        <v>5</v>
      </c>
      <c r="D111" s="317">
        <v>1505.5</v>
      </c>
      <c r="E111" s="22"/>
      <c r="F111" s="15">
        <f t="shared" si="7"/>
        <v>0</v>
      </c>
    </row>
    <row r="112" spans="1:6" x14ac:dyDescent="0.2">
      <c r="A112" s="40"/>
      <c r="B112" s="45" t="s">
        <v>42</v>
      </c>
      <c r="C112" s="19"/>
      <c r="D112" s="18"/>
      <c r="E112" s="22"/>
      <c r="F112" s="15">
        <f>ROUND(SUM(F64:F111),2)</f>
        <v>0</v>
      </c>
    </row>
    <row r="113" spans="1:6" x14ac:dyDescent="0.2">
      <c r="A113" s="3" t="s">
        <v>8</v>
      </c>
      <c r="B113" s="131" t="s">
        <v>501</v>
      </c>
      <c r="C113" s="19"/>
      <c r="D113" s="18"/>
      <c r="E113" s="22"/>
      <c r="F113" s="15"/>
    </row>
    <row r="114" spans="1:6" x14ac:dyDescent="0.2">
      <c r="A114" s="14">
        <v>1</v>
      </c>
      <c r="B114" s="45" t="s">
        <v>40</v>
      </c>
      <c r="C114" s="19"/>
      <c r="D114" s="18"/>
      <c r="E114" s="22"/>
      <c r="F114" s="15"/>
    </row>
    <row r="115" spans="1:6" x14ac:dyDescent="0.2">
      <c r="A115" s="14"/>
      <c r="B115" s="45" t="s">
        <v>59</v>
      </c>
      <c r="C115" s="19" t="s">
        <v>7</v>
      </c>
      <c r="D115" s="319"/>
      <c r="E115" s="22"/>
      <c r="F115" s="15">
        <f t="shared" ref="F115:F122" si="8">ROUND(D115*E115,2)</f>
        <v>0</v>
      </c>
    </row>
    <row r="116" spans="1:6" x14ac:dyDescent="0.2">
      <c r="A116" s="14"/>
      <c r="B116" s="45" t="s">
        <v>35</v>
      </c>
      <c r="C116" s="19" t="s">
        <v>7</v>
      </c>
      <c r="D116" s="319"/>
      <c r="E116" s="22"/>
      <c r="F116" s="15">
        <f t="shared" si="8"/>
        <v>0</v>
      </c>
    </row>
    <row r="117" spans="1:6" x14ac:dyDescent="0.2">
      <c r="A117" s="14"/>
      <c r="B117" s="45" t="s">
        <v>36</v>
      </c>
      <c r="C117" s="19" t="s">
        <v>7</v>
      </c>
      <c r="D117" s="319">
        <v>73</v>
      </c>
      <c r="E117" s="22"/>
      <c r="F117" s="15">
        <f t="shared" si="8"/>
        <v>0</v>
      </c>
    </row>
    <row r="118" spans="1:6" x14ac:dyDescent="0.2">
      <c r="A118" s="14">
        <v>2</v>
      </c>
      <c r="B118" s="45" t="s">
        <v>45</v>
      </c>
      <c r="C118" s="19" t="s">
        <v>5</v>
      </c>
      <c r="D118" s="317">
        <v>401.5</v>
      </c>
      <c r="E118" s="22"/>
      <c r="F118" s="15">
        <f t="shared" si="8"/>
        <v>0</v>
      </c>
    </row>
    <row r="119" spans="1:6" x14ac:dyDescent="0.2">
      <c r="A119" s="14">
        <v>3</v>
      </c>
      <c r="B119" s="45" t="s">
        <v>37</v>
      </c>
      <c r="C119" s="19" t="s">
        <v>7</v>
      </c>
      <c r="D119" s="317">
        <v>146</v>
      </c>
      <c r="E119" s="22"/>
      <c r="F119" s="15">
        <f t="shared" si="8"/>
        <v>0</v>
      </c>
    </row>
    <row r="120" spans="1:6" x14ac:dyDescent="0.2">
      <c r="A120" s="14">
        <v>4</v>
      </c>
      <c r="B120" s="45" t="s">
        <v>469</v>
      </c>
      <c r="C120" s="19" t="s">
        <v>7</v>
      </c>
      <c r="D120" s="18">
        <v>73</v>
      </c>
      <c r="E120" s="22"/>
      <c r="F120" s="15">
        <f t="shared" si="8"/>
        <v>0</v>
      </c>
    </row>
    <row r="121" spans="1:6" x14ac:dyDescent="0.2">
      <c r="A121" s="14">
        <v>5</v>
      </c>
      <c r="B121" s="45" t="s">
        <v>10</v>
      </c>
      <c r="C121" s="19" t="s">
        <v>9</v>
      </c>
      <c r="D121" s="318">
        <v>3.6500000000000004</v>
      </c>
      <c r="E121" s="22"/>
      <c r="F121" s="15">
        <f t="shared" si="8"/>
        <v>0</v>
      </c>
    </row>
    <row r="122" spans="1:6" x14ac:dyDescent="0.2">
      <c r="A122" s="14">
        <v>6</v>
      </c>
      <c r="B122" s="45" t="s">
        <v>11</v>
      </c>
      <c r="C122" s="19" t="s">
        <v>7</v>
      </c>
      <c r="D122" s="317">
        <v>73</v>
      </c>
      <c r="E122" s="22"/>
      <c r="F122" s="15">
        <f t="shared" si="8"/>
        <v>0</v>
      </c>
    </row>
    <row r="123" spans="1:6" ht="13.5" thickBot="1" x14ac:dyDescent="0.25">
      <c r="A123" s="14"/>
      <c r="B123" s="45" t="s">
        <v>41</v>
      </c>
      <c r="C123" s="19"/>
      <c r="D123" s="19"/>
      <c r="E123" s="22"/>
      <c r="F123" s="15">
        <f>ROUND(SUM(F115:F122),2)</f>
        <v>0</v>
      </c>
    </row>
    <row r="124" spans="1:6" ht="13.5" thickBot="1" x14ac:dyDescent="0.25">
      <c r="A124" s="3"/>
      <c r="B124" s="142" t="s">
        <v>111</v>
      </c>
      <c r="C124" s="121"/>
      <c r="D124" s="121"/>
      <c r="E124" s="122"/>
      <c r="F124" s="73"/>
    </row>
    <row r="125" spans="1:6" x14ac:dyDescent="0.2">
      <c r="A125" s="7"/>
      <c r="B125" s="9"/>
      <c r="C125" s="9"/>
      <c r="D125" s="9"/>
      <c r="E125" s="42"/>
      <c r="F125" s="8"/>
    </row>
  </sheetData>
  <autoFilter ref="A1:F125"/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view="pageBreakPreview" topLeftCell="A100" zoomScale="98" zoomScaleNormal="106" zoomScaleSheetLayoutView="98" workbookViewId="0">
      <selection activeCell="B9" sqref="B9"/>
    </sheetView>
  </sheetViews>
  <sheetFormatPr defaultColWidth="8.85546875" defaultRowHeight="12.75" customHeight="1" x14ac:dyDescent="0.2"/>
  <cols>
    <col min="1" max="1" width="5.28515625" customWidth="1"/>
    <col min="2" max="2" width="57.7109375" style="120" customWidth="1"/>
    <col min="3" max="3" width="5.5703125" customWidth="1"/>
    <col min="4" max="4" width="8.28515625" style="123" customWidth="1"/>
    <col min="5" max="5" width="6.140625" style="123" bestFit="1" customWidth="1"/>
    <col min="6" max="6" width="8.85546875" bestFit="1" customWidth="1"/>
  </cols>
  <sheetData>
    <row r="1" spans="1:6" ht="20.25" x14ac:dyDescent="0.2">
      <c r="A1" s="7"/>
      <c r="B1" s="294" t="s">
        <v>576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315</v>
      </c>
    </row>
    <row r="4" spans="1:6" x14ac:dyDescent="0.2">
      <c r="A4" s="7"/>
      <c r="B4" s="9"/>
      <c r="C4" s="27"/>
      <c r="D4" s="186" t="s">
        <v>162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583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320"/>
      <c r="E7" s="125"/>
      <c r="F7" s="17"/>
    </row>
    <row r="8" spans="1:6" x14ac:dyDescent="0.2">
      <c r="A8" s="13"/>
      <c r="B8" s="131" t="s">
        <v>153</v>
      </c>
      <c r="C8" s="14"/>
      <c r="D8" s="18"/>
      <c r="E8" s="54"/>
      <c r="F8" s="25"/>
    </row>
    <row r="9" spans="1:6" x14ac:dyDescent="0.2">
      <c r="A9" s="61">
        <v>1</v>
      </c>
      <c r="B9" s="68" t="s">
        <v>131</v>
      </c>
      <c r="C9" s="61" t="s">
        <v>132</v>
      </c>
      <c r="D9" s="164">
        <v>1960</v>
      </c>
      <c r="E9" s="22"/>
      <c r="F9" s="15">
        <f t="shared" ref="F9:F20" si="0">ROUND(D9*E9,2)</f>
        <v>0</v>
      </c>
    </row>
    <row r="10" spans="1:6" x14ac:dyDescent="0.2">
      <c r="A10" s="61">
        <f>A9+1</f>
        <v>2</v>
      </c>
      <c r="B10" s="68" t="s">
        <v>133</v>
      </c>
      <c r="C10" s="61" t="s">
        <v>134</v>
      </c>
      <c r="D10" s="164">
        <v>980</v>
      </c>
      <c r="E10" s="22"/>
      <c r="F10" s="15">
        <f t="shared" si="0"/>
        <v>0</v>
      </c>
    </row>
    <row r="11" spans="1:6" x14ac:dyDescent="0.2">
      <c r="A11" s="61">
        <f t="shared" ref="A11:A20" si="1">A10+1</f>
        <v>3</v>
      </c>
      <c r="B11" s="68" t="s">
        <v>443</v>
      </c>
      <c r="C11" s="61" t="s">
        <v>135</v>
      </c>
      <c r="D11" s="163">
        <v>406.8</v>
      </c>
      <c r="E11" s="22"/>
      <c r="F11" s="15">
        <f t="shared" si="0"/>
        <v>0</v>
      </c>
    </row>
    <row r="12" spans="1:6" x14ac:dyDescent="0.2">
      <c r="A12" s="61">
        <f t="shared" si="1"/>
        <v>4</v>
      </c>
      <c r="B12" s="68" t="s">
        <v>136</v>
      </c>
      <c r="C12" s="61" t="s">
        <v>137</v>
      </c>
      <c r="D12" s="163">
        <v>504.8</v>
      </c>
      <c r="E12" s="22"/>
      <c r="F12" s="15">
        <f t="shared" si="0"/>
        <v>0</v>
      </c>
    </row>
    <row r="13" spans="1:6" x14ac:dyDescent="0.2">
      <c r="A13" s="61">
        <f t="shared" si="1"/>
        <v>5</v>
      </c>
      <c r="B13" s="68" t="s">
        <v>138</v>
      </c>
      <c r="C13" s="61" t="s">
        <v>137</v>
      </c>
      <c r="D13" s="163">
        <v>504.8</v>
      </c>
      <c r="E13" s="22"/>
      <c r="F13" s="15">
        <f t="shared" si="0"/>
        <v>0</v>
      </c>
    </row>
    <row r="14" spans="1:6" x14ac:dyDescent="0.2">
      <c r="A14" s="61">
        <f t="shared" si="1"/>
        <v>6</v>
      </c>
      <c r="B14" s="68" t="s">
        <v>442</v>
      </c>
      <c r="C14" s="61" t="s">
        <v>137</v>
      </c>
      <c r="D14" s="163">
        <v>406.8</v>
      </c>
      <c r="E14" s="22"/>
      <c r="F14" s="15">
        <f t="shared" si="0"/>
        <v>0</v>
      </c>
    </row>
    <row r="15" spans="1:6" ht="25.5" x14ac:dyDescent="0.2">
      <c r="A15" s="61">
        <f t="shared" si="1"/>
        <v>7</v>
      </c>
      <c r="B15" s="68" t="s">
        <v>142</v>
      </c>
      <c r="C15" s="61" t="s">
        <v>139</v>
      </c>
      <c r="D15" s="163">
        <v>94.08</v>
      </c>
      <c r="E15" s="22"/>
      <c r="F15" s="15">
        <f t="shared" si="0"/>
        <v>0</v>
      </c>
    </row>
    <row r="16" spans="1:6" ht="25.5" x14ac:dyDescent="0.2">
      <c r="A16" s="61">
        <f t="shared" si="1"/>
        <v>8</v>
      </c>
      <c r="B16" s="68" t="s">
        <v>143</v>
      </c>
      <c r="C16" s="61" t="s">
        <v>139</v>
      </c>
      <c r="D16" s="76">
        <v>0</v>
      </c>
      <c r="E16" s="22"/>
      <c r="F16" s="15">
        <f t="shared" si="0"/>
        <v>0</v>
      </c>
    </row>
    <row r="17" spans="1:6" ht="25.5" x14ac:dyDescent="0.2">
      <c r="A17" s="61">
        <f t="shared" si="1"/>
        <v>9</v>
      </c>
      <c r="B17" s="68" t="s">
        <v>144</v>
      </c>
      <c r="C17" s="61" t="s">
        <v>139</v>
      </c>
      <c r="D17" s="163">
        <v>141.11999999999998</v>
      </c>
      <c r="E17" s="22"/>
      <c r="F17" s="15">
        <f t="shared" si="0"/>
        <v>0</v>
      </c>
    </row>
    <row r="18" spans="1:6" ht="25.5" x14ac:dyDescent="0.2">
      <c r="A18" s="61">
        <f t="shared" si="1"/>
        <v>10</v>
      </c>
      <c r="B18" s="68" t="s">
        <v>145</v>
      </c>
      <c r="C18" s="61" t="s">
        <v>139</v>
      </c>
      <c r="D18" s="76">
        <v>0</v>
      </c>
      <c r="E18" s="22"/>
      <c r="F18" s="15">
        <f t="shared" si="0"/>
        <v>0</v>
      </c>
    </row>
    <row r="19" spans="1:6" x14ac:dyDescent="0.2">
      <c r="A19" s="61">
        <f t="shared" si="1"/>
        <v>11</v>
      </c>
      <c r="B19" s="68" t="s">
        <v>155</v>
      </c>
      <c r="C19" s="61" t="s">
        <v>140</v>
      </c>
      <c r="D19" s="163">
        <v>980</v>
      </c>
      <c r="E19" s="22"/>
      <c r="F19" s="15">
        <f t="shared" si="0"/>
        <v>0</v>
      </c>
    </row>
    <row r="20" spans="1:6" x14ac:dyDescent="0.2">
      <c r="A20" s="61">
        <f t="shared" si="1"/>
        <v>12</v>
      </c>
      <c r="B20" s="68" t="s">
        <v>141</v>
      </c>
      <c r="C20" s="61" t="s">
        <v>132</v>
      </c>
      <c r="D20" s="163">
        <v>1960</v>
      </c>
      <c r="E20" s="22"/>
      <c r="F20" s="15">
        <f t="shared" si="0"/>
        <v>0</v>
      </c>
    </row>
    <row r="21" spans="1:6" x14ac:dyDescent="0.2">
      <c r="A21" s="61"/>
      <c r="B21" s="68"/>
      <c r="C21" s="61"/>
      <c r="D21" s="76"/>
      <c r="E21" s="52"/>
      <c r="F21" s="17"/>
    </row>
    <row r="22" spans="1:6" x14ac:dyDescent="0.2">
      <c r="A22" s="61">
        <f t="shared" ref="A22:A23" si="2">A21+1</f>
        <v>1</v>
      </c>
      <c r="B22" s="68" t="s">
        <v>146</v>
      </c>
      <c r="C22" s="61" t="s">
        <v>140</v>
      </c>
      <c r="D22" s="165">
        <v>0</v>
      </c>
      <c r="E22" s="22"/>
      <c r="F22" s="15">
        <f>ROUND(D22*E22,2)</f>
        <v>0</v>
      </c>
    </row>
    <row r="23" spans="1:6" x14ac:dyDescent="0.2">
      <c r="A23" s="61">
        <f t="shared" si="2"/>
        <v>2</v>
      </c>
      <c r="B23" s="68" t="s">
        <v>147</v>
      </c>
      <c r="C23" s="61" t="s">
        <v>140</v>
      </c>
      <c r="D23" s="163">
        <v>0</v>
      </c>
      <c r="E23" s="22"/>
      <c r="F23" s="15">
        <f>ROUND(D23*E23,2)</f>
        <v>0</v>
      </c>
    </row>
    <row r="24" spans="1:6" x14ac:dyDescent="0.2">
      <c r="A24" s="61"/>
      <c r="B24" s="68"/>
      <c r="C24" s="61"/>
      <c r="D24" s="76"/>
      <c r="E24" s="52"/>
      <c r="F24" s="17"/>
    </row>
    <row r="25" spans="1:6" x14ac:dyDescent="0.2">
      <c r="A25" s="63">
        <f t="shared" ref="A25:A30" si="3">A24+1</f>
        <v>1</v>
      </c>
      <c r="B25" s="69" t="s">
        <v>148</v>
      </c>
      <c r="C25" s="65" t="s">
        <v>132</v>
      </c>
      <c r="D25" s="166">
        <v>38</v>
      </c>
      <c r="E25" s="22"/>
      <c r="F25" s="15">
        <f t="shared" ref="F25:F30" si="4">ROUND(D25*E25,2)</f>
        <v>0</v>
      </c>
    </row>
    <row r="26" spans="1:6" x14ac:dyDescent="0.2">
      <c r="A26" s="63">
        <f t="shared" si="3"/>
        <v>2</v>
      </c>
      <c r="B26" s="69" t="s">
        <v>149</v>
      </c>
      <c r="C26" s="65" t="s">
        <v>140</v>
      </c>
      <c r="D26" s="166">
        <v>45.6</v>
      </c>
      <c r="E26" s="22"/>
      <c r="F26" s="15">
        <f t="shared" si="4"/>
        <v>0</v>
      </c>
    </row>
    <row r="27" spans="1:6" x14ac:dyDescent="0.2">
      <c r="A27" s="63">
        <f t="shared" si="3"/>
        <v>3</v>
      </c>
      <c r="B27" s="68" t="s">
        <v>136</v>
      </c>
      <c r="C27" s="61" t="s">
        <v>137</v>
      </c>
      <c r="D27" s="163">
        <v>7.98</v>
      </c>
      <c r="E27" s="22"/>
      <c r="F27" s="15">
        <f t="shared" si="4"/>
        <v>0</v>
      </c>
    </row>
    <row r="28" spans="1:6" x14ac:dyDescent="0.2">
      <c r="A28" s="63">
        <f t="shared" si="3"/>
        <v>4</v>
      </c>
      <c r="B28" s="68" t="s">
        <v>138</v>
      </c>
      <c r="C28" s="61" t="s">
        <v>137</v>
      </c>
      <c r="D28" s="163">
        <v>7.98</v>
      </c>
      <c r="E28" s="22"/>
      <c r="F28" s="15">
        <f t="shared" si="4"/>
        <v>0</v>
      </c>
    </row>
    <row r="29" spans="1:6" ht="25.5" x14ac:dyDescent="0.2">
      <c r="A29" s="63">
        <f t="shared" si="3"/>
        <v>5</v>
      </c>
      <c r="B29" s="69" t="s">
        <v>151</v>
      </c>
      <c r="C29" s="65" t="s">
        <v>132</v>
      </c>
      <c r="D29" s="166">
        <v>38</v>
      </c>
      <c r="E29" s="22"/>
      <c r="F29" s="15">
        <f t="shared" si="4"/>
        <v>0</v>
      </c>
    </row>
    <row r="30" spans="1:6" x14ac:dyDescent="0.2">
      <c r="A30" s="63">
        <f t="shared" si="3"/>
        <v>6</v>
      </c>
      <c r="B30" s="69" t="s">
        <v>152</v>
      </c>
      <c r="C30" s="65" t="s">
        <v>140</v>
      </c>
      <c r="D30" s="166">
        <v>45.6</v>
      </c>
      <c r="E30" s="22"/>
      <c r="F30" s="15">
        <f t="shared" si="4"/>
        <v>0</v>
      </c>
    </row>
    <row r="31" spans="1:6" x14ac:dyDescent="0.2">
      <c r="A31" s="63"/>
      <c r="B31" s="69" t="s">
        <v>537</v>
      </c>
      <c r="C31" s="65"/>
      <c r="D31" s="66"/>
      <c r="E31" s="53"/>
      <c r="F31" s="17"/>
    </row>
    <row r="32" spans="1:6" x14ac:dyDescent="0.2">
      <c r="A32" s="63"/>
      <c r="B32" s="69" t="s">
        <v>538</v>
      </c>
      <c r="C32" s="65"/>
      <c r="D32" s="66"/>
      <c r="E32" s="53"/>
      <c r="F32" s="17"/>
    </row>
    <row r="33" spans="1:6" x14ac:dyDescent="0.2">
      <c r="A33" s="61"/>
      <c r="B33" s="67" t="s">
        <v>154</v>
      </c>
      <c r="C33" s="61"/>
      <c r="D33" s="76"/>
      <c r="E33" s="53"/>
      <c r="F33" s="17"/>
    </row>
    <row r="34" spans="1:6" x14ac:dyDescent="0.2">
      <c r="A34" s="11"/>
      <c r="B34" s="200" t="str">
        <f>КСС1!B$34</f>
        <v>Изкопи в 20% з.п. и 80% ск.п.</v>
      </c>
      <c r="C34" s="14"/>
      <c r="D34" s="18"/>
      <c r="E34" s="53"/>
      <c r="F34" s="17"/>
    </row>
    <row r="35" spans="1:6" x14ac:dyDescent="0.2">
      <c r="A35" s="11"/>
      <c r="B35" s="41" t="s">
        <v>194</v>
      </c>
      <c r="C35" s="29" t="s">
        <v>9</v>
      </c>
      <c r="D35" s="333">
        <v>1659.7440000000001</v>
      </c>
      <c r="E35" s="53"/>
      <c r="F35" s="17"/>
    </row>
    <row r="36" spans="1:6" x14ac:dyDescent="0.2">
      <c r="A36" s="11"/>
      <c r="B36" s="41" t="s">
        <v>12</v>
      </c>
      <c r="C36" s="14" t="s">
        <v>9</v>
      </c>
      <c r="D36" s="317">
        <v>248.70999999999995</v>
      </c>
      <c r="E36" s="53"/>
      <c r="F36" s="17"/>
    </row>
    <row r="37" spans="1:6" x14ac:dyDescent="0.2">
      <c r="A37" s="11"/>
      <c r="B37" s="41" t="s">
        <v>13</v>
      </c>
      <c r="C37" s="14" t="s">
        <v>9</v>
      </c>
      <c r="D37" s="333">
        <v>12.6</v>
      </c>
      <c r="E37" s="53"/>
      <c r="F37" s="17"/>
    </row>
    <row r="38" spans="1:6" x14ac:dyDescent="0.2">
      <c r="A38" s="11"/>
      <c r="B38" s="41" t="s">
        <v>560</v>
      </c>
      <c r="C38" s="14" t="s">
        <v>9</v>
      </c>
      <c r="D38" s="316">
        <f>SUM(D35:D37)</f>
        <v>1921.0540000000001</v>
      </c>
      <c r="E38" s="53"/>
      <c r="F38" s="17"/>
    </row>
    <row r="39" spans="1:6" x14ac:dyDescent="0.2">
      <c r="A39" s="11"/>
      <c r="B39" s="41" t="s">
        <v>14</v>
      </c>
      <c r="C39" s="14" t="s">
        <v>9</v>
      </c>
      <c r="D39" s="307">
        <f>D38-D40</f>
        <v>384.21400000000017</v>
      </c>
      <c r="E39" s="53"/>
      <c r="F39" s="17"/>
    </row>
    <row r="40" spans="1:6" x14ac:dyDescent="0.2">
      <c r="A40" s="11"/>
      <c r="B40" s="41" t="s">
        <v>15</v>
      </c>
      <c r="C40" s="14" t="s">
        <v>9</v>
      </c>
      <c r="D40" s="308">
        <f>ROUND(D38*80%,2)</f>
        <v>1536.84</v>
      </c>
      <c r="E40" s="53"/>
      <c r="F40" s="25"/>
    </row>
    <row r="41" spans="1:6" x14ac:dyDescent="0.2">
      <c r="A41" s="11">
        <v>1</v>
      </c>
      <c r="B41" s="16" t="s">
        <v>110</v>
      </c>
      <c r="C41" s="14" t="s">
        <v>9</v>
      </c>
      <c r="D41" s="307">
        <f>D39-D42</f>
        <v>307.37400000000014</v>
      </c>
      <c r="E41" s="159"/>
      <c r="F41" s="15">
        <f t="shared" ref="F41:F60" si="5">ROUND(D41*E41,2)</f>
        <v>0</v>
      </c>
    </row>
    <row r="42" spans="1:6" x14ac:dyDescent="0.2">
      <c r="A42" s="11">
        <v>2</v>
      </c>
      <c r="B42" s="16" t="s">
        <v>98</v>
      </c>
      <c r="C42" s="14" t="s">
        <v>9</v>
      </c>
      <c r="D42" s="308">
        <f>ROUND(D39*20%,2)</f>
        <v>76.84</v>
      </c>
      <c r="E42" s="159"/>
      <c r="F42" s="15">
        <f t="shared" si="5"/>
        <v>0</v>
      </c>
    </row>
    <row r="43" spans="1:6" x14ac:dyDescent="0.2">
      <c r="A43" s="11">
        <v>3</v>
      </c>
      <c r="B43" s="16" t="s">
        <v>197</v>
      </c>
      <c r="C43" s="14" t="s">
        <v>9</v>
      </c>
      <c r="D43" s="307">
        <f>D42</f>
        <v>76.84</v>
      </c>
      <c r="E43" s="159"/>
      <c r="F43" s="15">
        <f t="shared" si="5"/>
        <v>0</v>
      </c>
    </row>
    <row r="44" spans="1:6" x14ac:dyDescent="0.2">
      <c r="A44" s="11">
        <v>3</v>
      </c>
      <c r="B44" s="16" t="s">
        <v>157</v>
      </c>
      <c r="C44" s="14" t="s">
        <v>9</v>
      </c>
      <c r="D44" s="307">
        <f>D39</f>
        <v>384.21400000000017</v>
      </c>
      <c r="E44" s="159"/>
      <c r="F44" s="15">
        <f t="shared" si="5"/>
        <v>0</v>
      </c>
    </row>
    <row r="45" spans="1:6" x14ac:dyDescent="0.2">
      <c r="A45" s="11">
        <v>4</v>
      </c>
      <c r="B45" s="16" t="s">
        <v>198</v>
      </c>
      <c r="C45" s="14" t="s">
        <v>9</v>
      </c>
      <c r="D45" s="307">
        <f>D44</f>
        <v>384.21400000000017</v>
      </c>
      <c r="E45" s="159"/>
      <c r="F45" s="15">
        <f t="shared" si="5"/>
        <v>0</v>
      </c>
    </row>
    <row r="46" spans="1:6" x14ac:dyDescent="0.2">
      <c r="A46" s="11">
        <v>5</v>
      </c>
      <c r="B46" s="202" t="str">
        <f>КСС1!B$46</f>
        <v>Изкоп до 1.20м шир. и до 2м. дълб. скални почви</v>
      </c>
      <c r="C46" s="14" t="s">
        <v>9</v>
      </c>
      <c r="D46" s="307">
        <f>D40</f>
        <v>1536.84</v>
      </c>
      <c r="E46" s="159"/>
      <c r="F46" s="15">
        <f t="shared" si="5"/>
        <v>0</v>
      </c>
    </row>
    <row r="47" spans="1:6" x14ac:dyDescent="0.2">
      <c r="A47" s="11">
        <v>6</v>
      </c>
      <c r="B47" s="16" t="s">
        <v>115</v>
      </c>
      <c r="C47" s="14" t="s">
        <v>9</v>
      </c>
      <c r="D47" s="307">
        <f>D46</f>
        <v>1536.84</v>
      </c>
      <c r="E47" s="159"/>
      <c r="F47" s="15">
        <f t="shared" si="5"/>
        <v>0</v>
      </c>
    </row>
    <row r="48" spans="1:6" x14ac:dyDescent="0.2">
      <c r="A48" s="11">
        <v>7</v>
      </c>
      <c r="B48" s="16" t="s">
        <v>158</v>
      </c>
      <c r="C48" s="14" t="s">
        <v>9</v>
      </c>
      <c r="D48" s="307">
        <f>D46</f>
        <v>1536.84</v>
      </c>
      <c r="E48" s="159"/>
      <c r="F48" s="15">
        <f t="shared" si="5"/>
        <v>0</v>
      </c>
    </row>
    <row r="49" spans="1:6" x14ac:dyDescent="0.2">
      <c r="A49" s="11">
        <v>8</v>
      </c>
      <c r="B49" s="16" t="s">
        <v>199</v>
      </c>
      <c r="C49" s="14" t="s">
        <v>9</v>
      </c>
      <c r="D49" s="307">
        <f>D46</f>
        <v>1536.84</v>
      </c>
      <c r="E49" s="159"/>
      <c r="F49" s="15">
        <f t="shared" si="5"/>
        <v>0</v>
      </c>
    </row>
    <row r="50" spans="1:6" x14ac:dyDescent="0.2">
      <c r="A50" s="11">
        <v>9</v>
      </c>
      <c r="B50" s="16" t="s">
        <v>21</v>
      </c>
      <c r="C50" s="14" t="s">
        <v>9</v>
      </c>
      <c r="D50" s="317">
        <v>361.6</v>
      </c>
      <c r="E50" s="22"/>
      <c r="F50" s="15">
        <f t="shared" si="5"/>
        <v>0</v>
      </c>
    </row>
    <row r="51" spans="1:6" x14ac:dyDescent="0.2">
      <c r="A51" s="11">
        <v>10</v>
      </c>
      <c r="B51" s="16" t="s">
        <v>16</v>
      </c>
      <c r="C51" s="14" t="s">
        <v>9</v>
      </c>
      <c r="D51" s="317">
        <v>1559.4540000000002</v>
      </c>
      <c r="E51" s="22"/>
      <c r="F51" s="15">
        <f t="shared" si="5"/>
        <v>0</v>
      </c>
    </row>
    <row r="52" spans="1:6" x14ac:dyDescent="0.2">
      <c r="A52" s="11">
        <v>11</v>
      </c>
      <c r="B52" s="16" t="s">
        <v>70</v>
      </c>
      <c r="C52" s="14" t="s">
        <v>9</v>
      </c>
      <c r="D52" s="317">
        <v>1559.4540000000002</v>
      </c>
      <c r="E52" s="22"/>
      <c r="F52" s="15">
        <f t="shared" si="5"/>
        <v>0</v>
      </c>
    </row>
    <row r="53" spans="1:6" x14ac:dyDescent="0.2">
      <c r="A53" s="11">
        <v>12</v>
      </c>
      <c r="B53" s="16" t="s">
        <v>150</v>
      </c>
      <c r="C53" s="14" t="s">
        <v>9</v>
      </c>
      <c r="D53" s="317">
        <v>8.59</v>
      </c>
      <c r="E53" s="22"/>
      <c r="F53" s="15">
        <f t="shared" si="5"/>
        <v>0</v>
      </c>
    </row>
    <row r="54" spans="1:6" x14ac:dyDescent="0.2">
      <c r="A54" s="11">
        <v>13</v>
      </c>
      <c r="B54" s="16" t="s">
        <v>22</v>
      </c>
      <c r="C54" s="14" t="s">
        <v>7</v>
      </c>
      <c r="D54" s="317">
        <v>6</v>
      </c>
      <c r="E54" s="22"/>
      <c r="F54" s="15">
        <f t="shared" si="5"/>
        <v>0</v>
      </c>
    </row>
    <row r="55" spans="1:6" x14ac:dyDescent="0.2">
      <c r="A55" s="11">
        <v>14</v>
      </c>
      <c r="B55" s="16" t="s">
        <v>23</v>
      </c>
      <c r="C55" s="14" t="s">
        <v>7</v>
      </c>
      <c r="D55" s="317">
        <v>1</v>
      </c>
      <c r="E55" s="22"/>
      <c r="F55" s="15">
        <f t="shared" si="5"/>
        <v>0</v>
      </c>
    </row>
    <row r="56" spans="1:6" x14ac:dyDescent="0.2">
      <c r="A56" s="11">
        <v>15</v>
      </c>
      <c r="B56" s="16" t="s">
        <v>24</v>
      </c>
      <c r="C56" s="14" t="s">
        <v>7</v>
      </c>
      <c r="D56" s="317">
        <v>12</v>
      </c>
      <c r="E56" s="22"/>
      <c r="F56" s="15">
        <f t="shared" si="5"/>
        <v>0</v>
      </c>
    </row>
    <row r="57" spans="1:6" x14ac:dyDescent="0.2">
      <c r="A57" s="11">
        <v>16</v>
      </c>
      <c r="B57" s="16" t="s">
        <v>25</v>
      </c>
      <c r="C57" s="14" t="s">
        <v>9</v>
      </c>
      <c r="D57" s="318">
        <v>4.2</v>
      </c>
      <c r="E57" s="22"/>
      <c r="F57" s="15">
        <f t="shared" si="5"/>
        <v>0</v>
      </c>
    </row>
    <row r="58" spans="1:6" x14ac:dyDescent="0.2">
      <c r="A58" s="11">
        <v>17</v>
      </c>
      <c r="B58" s="16" t="s">
        <v>17</v>
      </c>
      <c r="C58" s="14" t="s">
        <v>9</v>
      </c>
      <c r="D58" s="318">
        <v>4.2</v>
      </c>
      <c r="E58" s="22"/>
      <c r="F58" s="15">
        <f t="shared" si="5"/>
        <v>0</v>
      </c>
    </row>
    <row r="59" spans="1:6" x14ac:dyDescent="0.2">
      <c r="A59" s="11">
        <v>18</v>
      </c>
      <c r="B59" s="16" t="s">
        <v>18</v>
      </c>
      <c r="C59" s="14" t="s">
        <v>7</v>
      </c>
      <c r="D59" s="319">
        <v>14</v>
      </c>
      <c r="E59" s="22"/>
      <c r="F59" s="15">
        <f t="shared" si="5"/>
        <v>0</v>
      </c>
    </row>
    <row r="60" spans="1:6" x14ac:dyDescent="0.2">
      <c r="A60" s="11">
        <v>19</v>
      </c>
      <c r="B60" s="16" t="s">
        <v>117</v>
      </c>
      <c r="C60" s="14" t="s">
        <v>5</v>
      </c>
      <c r="D60" s="319">
        <v>8</v>
      </c>
      <c r="E60" s="22"/>
      <c r="F60" s="15">
        <f t="shared" si="5"/>
        <v>0</v>
      </c>
    </row>
    <row r="61" spans="1:6" x14ac:dyDescent="0.2">
      <c r="A61" s="11"/>
      <c r="B61" s="16" t="s">
        <v>43</v>
      </c>
      <c r="C61" s="14"/>
      <c r="D61" s="18"/>
      <c r="E61" s="19"/>
      <c r="F61" s="15">
        <f>ROUND(SUM(F7:F60),2)</f>
        <v>0</v>
      </c>
    </row>
    <row r="62" spans="1:6" x14ac:dyDescent="0.2">
      <c r="A62" s="10" t="s">
        <v>19</v>
      </c>
      <c r="B62" s="67" t="s">
        <v>20</v>
      </c>
      <c r="C62" s="13"/>
      <c r="D62" s="43"/>
      <c r="E62" s="44"/>
      <c r="F62" s="23"/>
    </row>
    <row r="63" spans="1:6" x14ac:dyDescent="0.2">
      <c r="A63" s="11">
        <v>1</v>
      </c>
      <c r="B63" s="16" t="s">
        <v>444</v>
      </c>
      <c r="C63" s="14"/>
      <c r="D63" s="18"/>
      <c r="E63" s="19"/>
      <c r="F63" s="15"/>
    </row>
    <row r="64" spans="1:6" x14ac:dyDescent="0.2">
      <c r="A64" s="11"/>
      <c r="B64" s="16" t="s">
        <v>502</v>
      </c>
      <c r="C64" s="14" t="s">
        <v>5</v>
      </c>
      <c r="D64" s="319">
        <v>904</v>
      </c>
      <c r="E64" s="22"/>
      <c r="F64" s="15">
        <f>ROUND(D64*E64,2)</f>
        <v>0</v>
      </c>
    </row>
    <row r="65" spans="1:6" x14ac:dyDescent="0.2">
      <c r="A65" s="11"/>
      <c r="B65" s="16" t="s">
        <v>445</v>
      </c>
      <c r="C65" s="14" t="s">
        <v>5</v>
      </c>
      <c r="D65" s="319"/>
      <c r="E65" s="22"/>
      <c r="F65" s="15">
        <f>ROUND(D65*E65,2)</f>
        <v>0</v>
      </c>
    </row>
    <row r="66" spans="1:6" x14ac:dyDescent="0.2">
      <c r="A66" s="11">
        <v>2</v>
      </c>
      <c r="B66" s="16" t="s">
        <v>122</v>
      </c>
      <c r="C66" s="14"/>
      <c r="D66" s="18"/>
      <c r="E66" s="19"/>
      <c r="F66" s="15"/>
    </row>
    <row r="67" spans="1:6" x14ac:dyDescent="0.2">
      <c r="A67" s="11"/>
      <c r="B67" s="16" t="s">
        <v>457</v>
      </c>
      <c r="C67" s="14" t="s">
        <v>7</v>
      </c>
      <c r="D67" s="319">
        <v>1</v>
      </c>
      <c r="E67" s="19"/>
      <c r="F67" s="15">
        <f t="shared" ref="F67:F82" si="6">ROUND(D67*E67,2)</f>
        <v>0</v>
      </c>
    </row>
    <row r="68" spans="1:6" x14ac:dyDescent="0.2">
      <c r="A68" s="11"/>
      <c r="B68" s="16" t="s">
        <v>489</v>
      </c>
      <c r="C68" s="14" t="s">
        <v>7</v>
      </c>
      <c r="D68" s="319">
        <v>1</v>
      </c>
      <c r="E68" s="19"/>
      <c r="F68" s="15">
        <f t="shared" si="6"/>
        <v>0</v>
      </c>
    </row>
    <row r="69" spans="1:6" x14ac:dyDescent="0.2">
      <c r="A69" s="11"/>
      <c r="B69" s="16" t="s">
        <v>503</v>
      </c>
      <c r="C69" s="14" t="s">
        <v>7</v>
      </c>
      <c r="D69" s="319">
        <v>0</v>
      </c>
      <c r="E69" s="19"/>
      <c r="F69" s="15">
        <f t="shared" si="6"/>
        <v>0</v>
      </c>
    </row>
    <row r="70" spans="1:6" x14ac:dyDescent="0.2">
      <c r="A70" s="11"/>
      <c r="B70" s="16" t="s">
        <v>491</v>
      </c>
      <c r="C70" s="14" t="s">
        <v>7</v>
      </c>
      <c r="D70" s="319">
        <v>2</v>
      </c>
      <c r="E70" s="19"/>
      <c r="F70" s="15">
        <f t="shared" si="6"/>
        <v>0</v>
      </c>
    </row>
    <row r="71" spans="1:6" x14ac:dyDescent="0.2">
      <c r="A71" s="11"/>
      <c r="B71" s="16" t="s">
        <v>459</v>
      </c>
      <c r="C71" s="14" t="s">
        <v>7</v>
      </c>
      <c r="D71" s="319">
        <v>2</v>
      </c>
      <c r="E71" s="19"/>
      <c r="F71" s="15">
        <f t="shared" si="6"/>
        <v>0</v>
      </c>
    </row>
    <row r="72" spans="1:6" x14ac:dyDescent="0.2">
      <c r="A72" s="11"/>
      <c r="B72" s="16" t="s">
        <v>446</v>
      </c>
      <c r="C72" s="14" t="s">
        <v>7</v>
      </c>
      <c r="D72" s="319">
        <v>0</v>
      </c>
      <c r="E72" s="22"/>
      <c r="F72" s="15">
        <f t="shared" si="6"/>
        <v>0</v>
      </c>
    </row>
    <row r="73" spans="1:6" x14ac:dyDescent="0.2">
      <c r="A73" s="11"/>
      <c r="B73" s="16" t="s">
        <v>504</v>
      </c>
      <c r="C73" s="14" t="s">
        <v>7</v>
      </c>
      <c r="D73" s="319">
        <v>1</v>
      </c>
      <c r="E73" s="19"/>
      <c r="F73" s="15">
        <f t="shared" si="6"/>
        <v>0</v>
      </c>
    </row>
    <row r="74" spans="1:6" x14ac:dyDescent="0.2">
      <c r="A74" s="11"/>
      <c r="B74" s="16" t="s">
        <v>497</v>
      </c>
      <c r="C74" s="14" t="s">
        <v>7</v>
      </c>
      <c r="D74" s="319">
        <v>4</v>
      </c>
      <c r="E74" s="19"/>
      <c r="F74" s="15">
        <f t="shared" si="6"/>
        <v>0</v>
      </c>
    </row>
    <row r="75" spans="1:6" x14ac:dyDescent="0.2">
      <c r="A75" s="11"/>
      <c r="B75" s="16" t="s">
        <v>476</v>
      </c>
      <c r="C75" s="14" t="s">
        <v>7</v>
      </c>
      <c r="D75" s="319">
        <v>1</v>
      </c>
      <c r="E75" s="19"/>
      <c r="F75" s="15">
        <f t="shared" si="6"/>
        <v>0</v>
      </c>
    </row>
    <row r="76" spans="1:6" x14ac:dyDescent="0.2">
      <c r="A76" s="11"/>
      <c r="B76" s="16" t="s">
        <v>477</v>
      </c>
      <c r="C76" s="14" t="s">
        <v>7</v>
      </c>
      <c r="D76" s="319">
        <v>0</v>
      </c>
      <c r="E76" s="22"/>
      <c r="F76" s="15">
        <f t="shared" si="6"/>
        <v>0</v>
      </c>
    </row>
    <row r="77" spans="1:6" x14ac:dyDescent="0.2">
      <c r="A77" s="11"/>
      <c r="B77" s="16" t="s">
        <v>448</v>
      </c>
      <c r="C77" s="14" t="s">
        <v>7</v>
      </c>
      <c r="D77" s="319">
        <v>0</v>
      </c>
      <c r="E77" s="22"/>
      <c r="F77" s="15">
        <f t="shared" si="6"/>
        <v>0</v>
      </c>
    </row>
    <row r="78" spans="1:6" x14ac:dyDescent="0.2">
      <c r="A78" s="11"/>
      <c r="B78" s="16" t="s">
        <v>449</v>
      </c>
      <c r="C78" s="14" t="s">
        <v>7</v>
      </c>
      <c r="D78" s="319">
        <v>0</v>
      </c>
      <c r="E78" s="22"/>
      <c r="F78" s="15">
        <f t="shared" si="6"/>
        <v>0</v>
      </c>
    </row>
    <row r="79" spans="1:6" x14ac:dyDescent="0.2">
      <c r="A79" s="11"/>
      <c r="B79" s="16" t="s">
        <v>451</v>
      </c>
      <c r="C79" s="14" t="s">
        <v>7</v>
      </c>
      <c r="D79" s="319">
        <v>0</v>
      </c>
      <c r="E79" s="22"/>
      <c r="F79" s="15">
        <f t="shared" si="6"/>
        <v>0</v>
      </c>
    </row>
    <row r="80" spans="1:6" x14ac:dyDescent="0.2">
      <c r="A80" s="11"/>
      <c r="B80" s="16" t="s">
        <v>500</v>
      </c>
      <c r="C80" s="14" t="s">
        <v>7</v>
      </c>
      <c r="D80" s="319">
        <v>1</v>
      </c>
      <c r="E80" s="19"/>
      <c r="F80" s="15">
        <f t="shared" si="6"/>
        <v>0</v>
      </c>
    </row>
    <row r="81" spans="1:6" x14ac:dyDescent="0.2">
      <c r="A81" s="11"/>
      <c r="B81" s="16" t="s">
        <v>452</v>
      </c>
      <c r="C81" s="14" t="s">
        <v>7</v>
      </c>
      <c r="D81" s="319">
        <v>7</v>
      </c>
      <c r="E81" s="19"/>
      <c r="F81" s="15">
        <f t="shared" si="6"/>
        <v>0</v>
      </c>
    </row>
    <row r="82" spans="1:6" x14ac:dyDescent="0.2">
      <c r="A82" s="11"/>
      <c r="B82" s="16" t="s">
        <v>453</v>
      </c>
      <c r="C82" s="14" t="s">
        <v>7</v>
      </c>
      <c r="D82" s="319">
        <v>0</v>
      </c>
      <c r="E82" s="19"/>
      <c r="F82" s="15">
        <f t="shared" si="6"/>
        <v>0</v>
      </c>
    </row>
    <row r="83" spans="1:6" x14ac:dyDescent="0.2">
      <c r="A83" s="11">
        <v>3</v>
      </c>
      <c r="B83" s="16" t="s">
        <v>26</v>
      </c>
      <c r="C83" s="14"/>
      <c r="D83" s="18"/>
      <c r="E83" s="19"/>
      <c r="F83" s="15"/>
    </row>
    <row r="84" spans="1:6" x14ac:dyDescent="0.2">
      <c r="A84" s="11"/>
      <c r="B84" s="16" t="s">
        <v>67</v>
      </c>
      <c r="C84" s="14" t="s">
        <v>7</v>
      </c>
      <c r="D84" s="319">
        <v>0</v>
      </c>
      <c r="E84" s="19"/>
      <c r="F84" s="15">
        <f t="shared" ref="F84:F98" si="7">ROUND(D84*E84,2)</f>
        <v>0</v>
      </c>
    </row>
    <row r="85" spans="1:6" x14ac:dyDescent="0.2">
      <c r="A85" s="11"/>
      <c r="B85" s="16" t="s">
        <v>27</v>
      </c>
      <c r="C85" s="14" t="s">
        <v>7</v>
      </c>
      <c r="D85" s="319">
        <v>3</v>
      </c>
      <c r="E85" s="19"/>
      <c r="F85" s="15">
        <f t="shared" si="7"/>
        <v>0</v>
      </c>
    </row>
    <row r="86" spans="1:6" x14ac:dyDescent="0.2">
      <c r="A86" s="78">
        <v>4</v>
      </c>
      <c r="B86" s="16" t="s">
        <v>118</v>
      </c>
      <c r="C86" s="14" t="s">
        <v>7</v>
      </c>
      <c r="D86" s="317">
        <v>5</v>
      </c>
      <c r="E86" s="19"/>
      <c r="F86" s="15">
        <f t="shared" si="7"/>
        <v>0</v>
      </c>
    </row>
    <row r="87" spans="1:6" x14ac:dyDescent="0.2">
      <c r="A87" s="78">
        <v>5</v>
      </c>
      <c r="B87" s="16" t="s">
        <v>121</v>
      </c>
      <c r="C87" s="14" t="s">
        <v>7</v>
      </c>
      <c r="D87" s="317">
        <v>36</v>
      </c>
      <c r="E87" s="19"/>
      <c r="F87" s="15">
        <f t="shared" si="7"/>
        <v>0</v>
      </c>
    </row>
    <row r="88" spans="1:6" x14ac:dyDescent="0.2">
      <c r="A88" s="78">
        <v>6</v>
      </c>
      <c r="B88" s="16" t="s">
        <v>119</v>
      </c>
      <c r="C88" s="14" t="s">
        <v>7</v>
      </c>
      <c r="D88" s="18">
        <v>0</v>
      </c>
      <c r="E88" s="19"/>
      <c r="F88" s="15">
        <f t="shared" si="7"/>
        <v>0</v>
      </c>
    </row>
    <row r="89" spans="1:6" x14ac:dyDescent="0.2">
      <c r="A89" s="78">
        <v>7</v>
      </c>
      <c r="B89" s="16" t="s">
        <v>120</v>
      </c>
      <c r="C89" s="14" t="s">
        <v>7</v>
      </c>
      <c r="D89" s="317">
        <v>4</v>
      </c>
      <c r="E89" s="19"/>
      <c r="F89" s="15">
        <f t="shared" si="7"/>
        <v>0</v>
      </c>
    </row>
    <row r="90" spans="1:6" x14ac:dyDescent="0.2">
      <c r="A90" s="11">
        <v>4</v>
      </c>
      <c r="B90" s="16" t="s">
        <v>58</v>
      </c>
      <c r="C90" s="14" t="s">
        <v>7</v>
      </c>
      <c r="D90" s="319">
        <v>1</v>
      </c>
      <c r="E90" s="22"/>
      <c r="F90" s="15">
        <f t="shared" si="7"/>
        <v>0</v>
      </c>
    </row>
    <row r="91" spans="1:6" x14ac:dyDescent="0.2">
      <c r="A91" s="11">
        <v>5</v>
      </c>
      <c r="B91" s="16" t="s">
        <v>28</v>
      </c>
      <c r="C91" s="14" t="s">
        <v>7</v>
      </c>
      <c r="D91" s="319">
        <v>0</v>
      </c>
      <c r="E91" s="22"/>
      <c r="F91" s="15">
        <f t="shared" si="7"/>
        <v>0</v>
      </c>
    </row>
    <row r="92" spans="1:6" x14ac:dyDescent="0.2">
      <c r="A92" s="11">
        <v>6</v>
      </c>
      <c r="B92" s="16" t="s">
        <v>29</v>
      </c>
      <c r="C92" s="14" t="s">
        <v>7</v>
      </c>
      <c r="D92" s="319">
        <v>6</v>
      </c>
      <c r="E92" s="22"/>
      <c r="F92" s="15">
        <f t="shared" si="7"/>
        <v>0</v>
      </c>
    </row>
    <row r="93" spans="1:6" x14ac:dyDescent="0.2">
      <c r="A93" s="11">
        <v>7</v>
      </c>
      <c r="B93" s="16" t="s">
        <v>33</v>
      </c>
      <c r="C93" s="14" t="s">
        <v>7</v>
      </c>
      <c r="D93" s="317">
        <v>1</v>
      </c>
      <c r="E93" s="22"/>
      <c r="F93" s="15">
        <f t="shared" si="7"/>
        <v>0</v>
      </c>
    </row>
    <row r="94" spans="1:6" x14ac:dyDescent="0.2">
      <c r="A94" s="11">
        <v>8</v>
      </c>
      <c r="B94" s="16" t="s">
        <v>34</v>
      </c>
      <c r="C94" s="14" t="s">
        <v>7</v>
      </c>
      <c r="D94" s="317">
        <v>6</v>
      </c>
      <c r="E94" s="22"/>
      <c r="F94" s="15">
        <f t="shared" si="7"/>
        <v>0</v>
      </c>
    </row>
    <row r="95" spans="1:6" x14ac:dyDescent="0.2">
      <c r="A95" s="11">
        <v>9</v>
      </c>
      <c r="B95" s="16" t="s">
        <v>30</v>
      </c>
      <c r="C95" s="14" t="s">
        <v>5</v>
      </c>
      <c r="D95" s="334">
        <v>1113</v>
      </c>
      <c r="E95" s="22"/>
      <c r="F95" s="15">
        <f t="shared" si="7"/>
        <v>0</v>
      </c>
    </row>
    <row r="96" spans="1:6" x14ac:dyDescent="0.2">
      <c r="A96" s="11">
        <v>10</v>
      </c>
      <c r="B96" s="16" t="s">
        <v>31</v>
      </c>
      <c r="C96" s="14" t="s">
        <v>5</v>
      </c>
      <c r="D96" s="317">
        <v>1113</v>
      </c>
      <c r="E96" s="22"/>
      <c r="F96" s="15">
        <f t="shared" si="7"/>
        <v>0</v>
      </c>
    </row>
    <row r="97" spans="1:6" x14ac:dyDescent="0.2">
      <c r="A97" s="11">
        <v>11</v>
      </c>
      <c r="B97" s="16" t="s">
        <v>32</v>
      </c>
      <c r="C97" s="14" t="s">
        <v>5</v>
      </c>
      <c r="D97" s="317">
        <v>1113</v>
      </c>
      <c r="E97" s="22"/>
      <c r="F97" s="15">
        <f t="shared" si="7"/>
        <v>0</v>
      </c>
    </row>
    <row r="98" spans="1:6" x14ac:dyDescent="0.2">
      <c r="A98" s="11">
        <v>12</v>
      </c>
      <c r="B98" s="16" t="s">
        <v>39</v>
      </c>
      <c r="C98" s="14" t="s">
        <v>5</v>
      </c>
      <c r="D98" s="317">
        <v>1113</v>
      </c>
      <c r="E98" s="22"/>
      <c r="F98" s="15">
        <f t="shared" si="7"/>
        <v>0</v>
      </c>
    </row>
    <row r="99" spans="1:6" x14ac:dyDescent="0.2">
      <c r="A99" s="24"/>
      <c r="B99" s="16" t="s">
        <v>42</v>
      </c>
      <c r="C99" s="14"/>
      <c r="D99" s="18"/>
      <c r="E99" s="19"/>
      <c r="F99" s="15">
        <f>ROUND(SUM(F64:F98),2)</f>
        <v>0</v>
      </c>
    </row>
    <row r="100" spans="1:6" x14ac:dyDescent="0.2">
      <c r="A100" s="26" t="s">
        <v>8</v>
      </c>
      <c r="B100" s="67" t="s">
        <v>505</v>
      </c>
      <c r="C100" s="14"/>
      <c r="D100" s="18"/>
      <c r="E100" s="19"/>
      <c r="F100" s="15"/>
    </row>
    <row r="101" spans="1:6" x14ac:dyDescent="0.2">
      <c r="A101" s="11">
        <v>1</v>
      </c>
      <c r="B101" s="16" t="s">
        <v>40</v>
      </c>
      <c r="C101" s="14"/>
      <c r="D101" s="18"/>
      <c r="E101" s="19"/>
      <c r="F101" s="15"/>
    </row>
    <row r="102" spans="1:6" x14ac:dyDescent="0.2">
      <c r="A102" s="11"/>
      <c r="B102" s="16" t="s">
        <v>35</v>
      </c>
      <c r="C102" s="14" t="s">
        <v>7</v>
      </c>
      <c r="D102" s="319">
        <v>38</v>
      </c>
      <c r="E102" s="19"/>
      <c r="F102" s="15">
        <f t="shared" ref="F102:F108" si="8">ROUND(D102*E102,2)</f>
        <v>0</v>
      </c>
    </row>
    <row r="103" spans="1:6" x14ac:dyDescent="0.2">
      <c r="A103" s="11"/>
      <c r="B103" s="16" t="s">
        <v>36</v>
      </c>
      <c r="C103" s="14" t="s">
        <v>7</v>
      </c>
      <c r="D103" s="319">
        <v>0</v>
      </c>
      <c r="E103" s="19"/>
      <c r="F103" s="15">
        <f t="shared" si="8"/>
        <v>0</v>
      </c>
    </row>
    <row r="104" spans="1:6" x14ac:dyDescent="0.2">
      <c r="A104" s="11">
        <v>2</v>
      </c>
      <c r="B104" s="16" t="s">
        <v>68</v>
      </c>
      <c r="C104" s="14" t="s">
        <v>5</v>
      </c>
      <c r="D104" s="317">
        <v>209</v>
      </c>
      <c r="E104" s="19"/>
      <c r="F104" s="15">
        <f t="shared" si="8"/>
        <v>0</v>
      </c>
    </row>
    <row r="105" spans="1:6" x14ac:dyDescent="0.2">
      <c r="A105" s="11">
        <v>3</v>
      </c>
      <c r="B105" s="16" t="s">
        <v>37</v>
      </c>
      <c r="C105" s="14" t="s">
        <v>7</v>
      </c>
      <c r="D105" s="317">
        <v>76</v>
      </c>
      <c r="E105" s="22"/>
      <c r="F105" s="15">
        <f t="shared" si="8"/>
        <v>0</v>
      </c>
    </row>
    <row r="106" spans="1:6" x14ac:dyDescent="0.2">
      <c r="A106" s="11">
        <v>4</v>
      </c>
      <c r="B106" s="16" t="s">
        <v>469</v>
      </c>
      <c r="C106" s="14" t="s">
        <v>7</v>
      </c>
      <c r="D106" s="317">
        <v>38</v>
      </c>
      <c r="E106" s="19"/>
      <c r="F106" s="15">
        <f t="shared" si="8"/>
        <v>0</v>
      </c>
    </row>
    <row r="107" spans="1:6" x14ac:dyDescent="0.2">
      <c r="A107" s="11">
        <v>5</v>
      </c>
      <c r="B107" s="16" t="s">
        <v>10</v>
      </c>
      <c r="C107" s="14" t="s">
        <v>9</v>
      </c>
      <c r="D107" s="318">
        <v>1.9000000000000001</v>
      </c>
      <c r="E107" s="22"/>
      <c r="F107" s="15">
        <f t="shared" si="8"/>
        <v>0</v>
      </c>
    </row>
    <row r="108" spans="1:6" x14ac:dyDescent="0.2">
      <c r="A108" s="11">
        <v>6</v>
      </c>
      <c r="B108" s="16" t="s">
        <v>11</v>
      </c>
      <c r="C108" s="14" t="s">
        <v>7</v>
      </c>
      <c r="D108" s="317">
        <v>38</v>
      </c>
      <c r="E108" s="22"/>
      <c r="F108" s="15">
        <f t="shared" si="8"/>
        <v>0</v>
      </c>
    </row>
    <row r="109" spans="1:6" x14ac:dyDescent="0.2">
      <c r="A109" s="11"/>
      <c r="B109" s="16" t="s">
        <v>41</v>
      </c>
      <c r="C109" s="14"/>
      <c r="D109" s="19"/>
      <c r="E109"/>
      <c r="F109" s="15">
        <f>ROUND(SUM(F102:F108),2)</f>
        <v>0</v>
      </c>
    </row>
    <row r="110" spans="1:6" ht="13.5" thickBot="1" x14ac:dyDescent="0.25">
      <c r="A110" s="7"/>
      <c r="B110" s="7"/>
      <c r="C110" s="7"/>
      <c r="D110" s="9"/>
      <c r="E110"/>
      <c r="F110" s="8"/>
    </row>
    <row r="111" spans="1:6" ht="17.25" customHeight="1" thickBot="1" x14ac:dyDescent="0.25">
      <c r="A111" s="3"/>
      <c r="B111" s="70" t="s">
        <v>111</v>
      </c>
      <c r="C111" s="71"/>
      <c r="D111" s="121"/>
      <c r="E111"/>
      <c r="F111" s="73"/>
    </row>
    <row r="112" spans="1:6" x14ac:dyDescent="0.2">
      <c r="A112" s="27"/>
      <c r="B112" s="7"/>
      <c r="C112" s="7"/>
      <c r="D112" s="9"/>
      <c r="E112"/>
      <c r="F112" s="8"/>
    </row>
    <row r="113" spans="5:5" ht="12.75" customHeight="1" x14ac:dyDescent="0.2">
      <c r="E113"/>
    </row>
    <row r="114" spans="5:5" ht="12.75" customHeight="1" x14ac:dyDescent="0.2">
      <c r="E114"/>
    </row>
    <row r="115" spans="5:5" ht="12.75" customHeight="1" x14ac:dyDescent="0.2">
      <c r="E115"/>
    </row>
    <row r="116" spans="5:5" ht="12.75" customHeight="1" x14ac:dyDescent="0.2">
      <c r="E116"/>
    </row>
    <row r="117" spans="5:5" ht="12.75" customHeight="1" x14ac:dyDescent="0.2">
      <c r="E117"/>
    </row>
    <row r="118" spans="5:5" ht="12.75" customHeight="1" x14ac:dyDescent="0.2">
      <c r="E118"/>
    </row>
    <row r="119" spans="5:5" ht="12.75" customHeight="1" x14ac:dyDescent="0.2">
      <c r="E119"/>
    </row>
    <row r="120" spans="5:5" ht="12.75" customHeight="1" x14ac:dyDescent="0.2">
      <c r="E120"/>
    </row>
    <row r="121" spans="5:5" ht="12.75" customHeight="1" x14ac:dyDescent="0.2">
      <c r="E121"/>
    </row>
    <row r="122" spans="5:5" ht="12.75" customHeight="1" x14ac:dyDescent="0.2">
      <c r="E122"/>
    </row>
    <row r="123" spans="5:5" ht="12.75" customHeight="1" x14ac:dyDescent="0.2">
      <c r="E123"/>
    </row>
    <row r="124" spans="5:5" ht="12.75" customHeight="1" x14ac:dyDescent="0.2">
      <c r="E124"/>
    </row>
    <row r="125" spans="5:5" ht="12.75" customHeight="1" x14ac:dyDescent="0.2">
      <c r="E125"/>
    </row>
    <row r="126" spans="5:5" ht="12.75" customHeight="1" x14ac:dyDescent="0.2">
      <c r="E126"/>
    </row>
    <row r="127" spans="5:5" ht="12.75" customHeight="1" x14ac:dyDescent="0.2">
      <c r="E127"/>
    </row>
    <row r="128" spans="5:5" ht="12.75" customHeight="1" x14ac:dyDescent="0.2">
      <c r="E128"/>
    </row>
    <row r="129" spans="5:5" ht="12.75" customHeight="1" x14ac:dyDescent="0.2">
      <c r="E129"/>
    </row>
    <row r="130" spans="5:5" ht="12.75" customHeight="1" x14ac:dyDescent="0.2">
      <c r="E130"/>
    </row>
    <row r="131" spans="5:5" ht="12.75" customHeight="1" x14ac:dyDescent="0.2">
      <c r="E131"/>
    </row>
    <row r="132" spans="5:5" ht="12.75" customHeight="1" x14ac:dyDescent="0.2">
      <c r="E132"/>
    </row>
    <row r="133" spans="5:5" ht="12.75" customHeight="1" x14ac:dyDescent="0.2">
      <c r="E133"/>
    </row>
    <row r="134" spans="5:5" ht="12.75" customHeight="1" x14ac:dyDescent="0.2">
      <c r="E134"/>
    </row>
    <row r="135" spans="5:5" ht="12.75" customHeight="1" x14ac:dyDescent="0.2">
      <c r="E135"/>
    </row>
    <row r="136" spans="5:5" ht="12.75" customHeight="1" x14ac:dyDescent="0.2">
      <c r="E136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scale="98" orientation="portrait" horizontalDpi="300" verticalDpi="300" r:id="rId1"/>
  <headerFooter alignWithMargins="0">
    <oddFooter>&amp;C&amp;"Arial Narrow,Regular"&amp;A</oddFooter>
  </headerFooter>
  <rowBreaks count="2" manualBreakCount="2">
    <brk id="53" max="5" man="1"/>
    <brk id="1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view="pageBreakPreview" zoomScale="98" zoomScaleNormal="106" zoomScaleSheetLayoutView="98" workbookViewId="0">
      <selection sqref="A1:XFD1"/>
    </sheetView>
  </sheetViews>
  <sheetFormatPr defaultColWidth="8.85546875" defaultRowHeight="12.75" customHeight="1" x14ac:dyDescent="0.2"/>
  <cols>
    <col min="1" max="1" width="5.28515625" customWidth="1"/>
    <col min="2" max="2" width="57.7109375" style="120" customWidth="1"/>
    <col min="3" max="3" width="5.5703125" customWidth="1"/>
    <col min="4" max="4" width="7.85546875" style="123" bestFit="1" customWidth="1"/>
    <col min="5" max="5" width="6.140625" style="123" bestFit="1" customWidth="1"/>
    <col min="6" max="6" width="8.85546875" bestFit="1" customWidth="1"/>
  </cols>
  <sheetData>
    <row r="1" spans="1:6" ht="20.25" x14ac:dyDescent="0.2">
      <c r="A1" s="7"/>
      <c r="B1" s="294" t="s">
        <v>577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316</v>
      </c>
    </row>
    <row r="4" spans="1:6" x14ac:dyDescent="0.2">
      <c r="A4" s="7"/>
      <c r="B4" s="9"/>
      <c r="C4" s="27"/>
      <c r="D4" s="186" t="s">
        <v>161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582</v>
      </c>
      <c r="C6" s="297"/>
      <c r="D6" s="168"/>
      <c r="E6" s="187"/>
      <c r="F6" s="300"/>
    </row>
    <row r="7" spans="1:6" x14ac:dyDescent="0.2">
      <c r="A7" s="10" t="s">
        <v>38</v>
      </c>
      <c r="B7" s="130" t="s">
        <v>581</v>
      </c>
      <c r="C7" s="28"/>
      <c r="D7" s="320"/>
      <c r="E7" s="125"/>
      <c r="F7" s="17"/>
    </row>
    <row r="8" spans="1:6" x14ac:dyDescent="0.2">
      <c r="A8" s="13"/>
      <c r="B8" s="131" t="s">
        <v>153</v>
      </c>
      <c r="C8" s="14"/>
      <c r="D8" s="18"/>
      <c r="E8" s="54"/>
      <c r="F8" s="25"/>
    </row>
    <row r="9" spans="1:6" x14ac:dyDescent="0.2">
      <c r="A9" s="61">
        <v>1</v>
      </c>
      <c r="B9" s="68" t="s">
        <v>131</v>
      </c>
      <c r="C9" s="61" t="s">
        <v>132</v>
      </c>
      <c r="D9" s="164">
        <v>2108</v>
      </c>
      <c r="E9" s="22"/>
      <c r="F9" s="15">
        <f t="shared" ref="F9:F20" si="0">ROUND(D9*E9,2)</f>
        <v>0</v>
      </c>
    </row>
    <row r="10" spans="1:6" x14ac:dyDescent="0.2">
      <c r="A10" s="61">
        <f>A9+1</f>
        <v>2</v>
      </c>
      <c r="B10" s="68" t="s">
        <v>133</v>
      </c>
      <c r="C10" s="61" t="s">
        <v>134</v>
      </c>
      <c r="D10" s="164">
        <v>1054</v>
      </c>
      <c r="E10" s="22"/>
      <c r="F10" s="15">
        <f t="shared" si="0"/>
        <v>0</v>
      </c>
    </row>
    <row r="11" spans="1:6" x14ac:dyDescent="0.2">
      <c r="A11" s="61">
        <f t="shared" ref="A11:A20" si="1">A10+1</f>
        <v>3</v>
      </c>
      <c r="B11" s="68" t="s">
        <v>443</v>
      </c>
      <c r="C11" s="61" t="s">
        <v>135</v>
      </c>
      <c r="D11" s="163">
        <v>479.7</v>
      </c>
      <c r="E11" s="22"/>
      <c r="F11" s="15">
        <f t="shared" si="0"/>
        <v>0</v>
      </c>
    </row>
    <row r="12" spans="1:6" x14ac:dyDescent="0.2">
      <c r="A12" s="61">
        <f t="shared" si="1"/>
        <v>4</v>
      </c>
      <c r="B12" s="68" t="s">
        <v>136</v>
      </c>
      <c r="C12" s="61" t="s">
        <v>137</v>
      </c>
      <c r="D12" s="163">
        <v>585.1</v>
      </c>
      <c r="E12" s="22"/>
      <c r="F12" s="15">
        <f t="shared" si="0"/>
        <v>0</v>
      </c>
    </row>
    <row r="13" spans="1:6" x14ac:dyDescent="0.2">
      <c r="A13" s="61">
        <f t="shared" si="1"/>
        <v>5</v>
      </c>
      <c r="B13" s="68" t="s">
        <v>138</v>
      </c>
      <c r="C13" s="61" t="s">
        <v>137</v>
      </c>
      <c r="D13" s="163">
        <v>585.1</v>
      </c>
      <c r="E13" s="22"/>
      <c r="F13" s="15">
        <f t="shared" si="0"/>
        <v>0</v>
      </c>
    </row>
    <row r="14" spans="1:6" x14ac:dyDescent="0.2">
      <c r="A14" s="61">
        <f t="shared" si="1"/>
        <v>6</v>
      </c>
      <c r="B14" s="68" t="s">
        <v>442</v>
      </c>
      <c r="C14" s="61" t="s">
        <v>137</v>
      </c>
      <c r="D14" s="163">
        <v>479.7</v>
      </c>
      <c r="E14" s="22"/>
      <c r="F14" s="15">
        <f t="shared" si="0"/>
        <v>0</v>
      </c>
    </row>
    <row r="15" spans="1:6" ht="25.5" x14ac:dyDescent="0.2">
      <c r="A15" s="61">
        <f t="shared" si="1"/>
        <v>7</v>
      </c>
      <c r="B15" s="68" t="s">
        <v>142</v>
      </c>
      <c r="C15" s="61" t="s">
        <v>139</v>
      </c>
      <c r="D15" s="163">
        <v>101.18400000000001</v>
      </c>
      <c r="E15" s="22"/>
      <c r="F15" s="15">
        <f t="shared" si="0"/>
        <v>0</v>
      </c>
    </row>
    <row r="16" spans="1:6" ht="25.5" x14ac:dyDescent="0.2">
      <c r="A16" s="61">
        <f t="shared" si="1"/>
        <v>8</v>
      </c>
      <c r="B16" s="68" t="s">
        <v>143</v>
      </c>
      <c r="C16" s="61" t="s">
        <v>139</v>
      </c>
      <c r="D16" s="76">
        <v>0</v>
      </c>
      <c r="E16" s="22"/>
      <c r="F16" s="15">
        <f t="shared" si="0"/>
        <v>0</v>
      </c>
    </row>
    <row r="17" spans="1:6" ht="25.5" x14ac:dyDescent="0.2">
      <c r="A17" s="61">
        <f t="shared" si="1"/>
        <v>9</v>
      </c>
      <c r="B17" s="68" t="s">
        <v>144</v>
      </c>
      <c r="C17" s="61" t="s">
        <v>139</v>
      </c>
      <c r="D17" s="163">
        <v>151.77599999999998</v>
      </c>
      <c r="E17" s="22"/>
      <c r="F17" s="15">
        <f t="shared" si="0"/>
        <v>0</v>
      </c>
    </row>
    <row r="18" spans="1:6" ht="25.5" x14ac:dyDescent="0.2">
      <c r="A18" s="61">
        <f t="shared" si="1"/>
        <v>10</v>
      </c>
      <c r="B18" s="68" t="s">
        <v>145</v>
      </c>
      <c r="C18" s="61" t="s">
        <v>139</v>
      </c>
      <c r="D18" s="76">
        <v>0</v>
      </c>
      <c r="E18" s="22"/>
      <c r="F18" s="15">
        <f t="shared" si="0"/>
        <v>0</v>
      </c>
    </row>
    <row r="19" spans="1:6" x14ac:dyDescent="0.2">
      <c r="A19" s="61">
        <f t="shared" si="1"/>
        <v>11</v>
      </c>
      <c r="B19" s="68" t="s">
        <v>155</v>
      </c>
      <c r="C19" s="61" t="s">
        <v>140</v>
      </c>
      <c r="D19" s="163">
        <v>1054</v>
      </c>
      <c r="E19" s="22"/>
      <c r="F19" s="15">
        <f t="shared" si="0"/>
        <v>0</v>
      </c>
    </row>
    <row r="20" spans="1:6" x14ac:dyDescent="0.2">
      <c r="A20" s="61">
        <f t="shared" si="1"/>
        <v>12</v>
      </c>
      <c r="B20" s="68" t="s">
        <v>141</v>
      </c>
      <c r="C20" s="61" t="s">
        <v>132</v>
      </c>
      <c r="D20" s="163">
        <v>2108</v>
      </c>
      <c r="E20" s="22"/>
      <c r="F20" s="15">
        <f t="shared" si="0"/>
        <v>0</v>
      </c>
    </row>
    <row r="21" spans="1:6" x14ac:dyDescent="0.2">
      <c r="A21" s="61"/>
      <c r="B21" s="68"/>
      <c r="C21" s="61"/>
      <c r="D21" s="76"/>
      <c r="E21" s="52"/>
      <c r="F21" s="17"/>
    </row>
    <row r="22" spans="1:6" x14ac:dyDescent="0.2">
      <c r="A22" s="61">
        <f t="shared" ref="A22:A23" si="2">A21+1</f>
        <v>1</v>
      </c>
      <c r="B22" s="68" t="s">
        <v>146</v>
      </c>
      <c r="C22" s="61" t="s">
        <v>140</v>
      </c>
      <c r="D22" s="165">
        <v>67</v>
      </c>
      <c r="E22" s="22"/>
      <c r="F22" s="15">
        <f>ROUND(D22*E22,2)</f>
        <v>0</v>
      </c>
    </row>
    <row r="23" spans="1:6" x14ac:dyDescent="0.2">
      <c r="A23" s="61">
        <f t="shared" si="2"/>
        <v>2</v>
      </c>
      <c r="B23" s="68" t="s">
        <v>147</v>
      </c>
      <c r="C23" s="61" t="s">
        <v>140</v>
      </c>
      <c r="D23" s="163">
        <v>67</v>
      </c>
      <c r="E23" s="22"/>
      <c r="F23" s="15">
        <f>ROUND(D23*E23,2)</f>
        <v>0</v>
      </c>
    </row>
    <row r="24" spans="1:6" x14ac:dyDescent="0.2">
      <c r="A24" s="61"/>
      <c r="B24" s="68"/>
      <c r="C24" s="61"/>
      <c r="D24" s="76"/>
      <c r="E24" s="52"/>
      <c r="F24" s="17"/>
    </row>
    <row r="25" spans="1:6" x14ac:dyDescent="0.2">
      <c r="A25" s="63">
        <f t="shared" ref="A25:A30" si="3">A24+1</f>
        <v>1</v>
      </c>
      <c r="B25" s="69" t="s">
        <v>148</v>
      </c>
      <c r="C25" s="65" t="s">
        <v>132</v>
      </c>
      <c r="D25" s="166">
        <v>85</v>
      </c>
      <c r="E25" s="22"/>
      <c r="F25" s="15">
        <f t="shared" ref="F25:F30" si="4">ROUND(D25*E25,2)</f>
        <v>0</v>
      </c>
    </row>
    <row r="26" spans="1:6" x14ac:dyDescent="0.2">
      <c r="A26" s="63">
        <f t="shared" si="3"/>
        <v>2</v>
      </c>
      <c r="B26" s="69" t="s">
        <v>149</v>
      </c>
      <c r="C26" s="65" t="s">
        <v>140</v>
      </c>
      <c r="D26" s="166">
        <v>102</v>
      </c>
      <c r="E26" s="22"/>
      <c r="F26" s="15">
        <f t="shared" si="4"/>
        <v>0</v>
      </c>
    </row>
    <row r="27" spans="1:6" x14ac:dyDescent="0.2">
      <c r="A27" s="63">
        <f t="shared" si="3"/>
        <v>3</v>
      </c>
      <c r="B27" s="68" t="s">
        <v>136</v>
      </c>
      <c r="C27" s="61" t="s">
        <v>137</v>
      </c>
      <c r="D27" s="163">
        <v>17.850000000000001</v>
      </c>
      <c r="E27" s="22"/>
      <c r="F27" s="15">
        <f t="shared" si="4"/>
        <v>0</v>
      </c>
    </row>
    <row r="28" spans="1:6" x14ac:dyDescent="0.2">
      <c r="A28" s="63">
        <f t="shared" si="3"/>
        <v>4</v>
      </c>
      <c r="B28" s="68" t="s">
        <v>138</v>
      </c>
      <c r="C28" s="61" t="s">
        <v>137</v>
      </c>
      <c r="D28" s="163">
        <v>17.850000000000001</v>
      </c>
      <c r="E28" s="22"/>
      <c r="F28" s="15">
        <f t="shared" si="4"/>
        <v>0</v>
      </c>
    </row>
    <row r="29" spans="1:6" ht="25.5" x14ac:dyDescent="0.2">
      <c r="A29" s="63">
        <f t="shared" si="3"/>
        <v>5</v>
      </c>
      <c r="B29" s="69" t="s">
        <v>151</v>
      </c>
      <c r="C29" s="65" t="s">
        <v>132</v>
      </c>
      <c r="D29" s="166">
        <v>85</v>
      </c>
      <c r="E29" s="22"/>
      <c r="F29" s="15">
        <f t="shared" si="4"/>
        <v>0</v>
      </c>
    </row>
    <row r="30" spans="1:6" x14ac:dyDescent="0.2">
      <c r="A30" s="63">
        <f t="shared" si="3"/>
        <v>6</v>
      </c>
      <c r="B30" s="69" t="s">
        <v>152</v>
      </c>
      <c r="C30" s="65" t="s">
        <v>140</v>
      </c>
      <c r="D30" s="166">
        <v>102</v>
      </c>
      <c r="E30" s="22"/>
      <c r="F30" s="15">
        <f t="shared" si="4"/>
        <v>0</v>
      </c>
    </row>
    <row r="31" spans="1:6" x14ac:dyDescent="0.2">
      <c r="A31" s="63"/>
      <c r="B31" s="69" t="s">
        <v>537</v>
      </c>
      <c r="C31" s="65"/>
      <c r="D31" s="66"/>
      <c r="E31" s="53"/>
      <c r="F31" s="17"/>
    </row>
    <row r="32" spans="1:6" x14ac:dyDescent="0.2">
      <c r="A32" s="63"/>
      <c r="B32" s="69" t="s">
        <v>538</v>
      </c>
      <c r="C32" s="65"/>
      <c r="D32" s="66"/>
      <c r="E32" s="53"/>
      <c r="F32" s="17"/>
    </row>
    <row r="33" spans="1:6" x14ac:dyDescent="0.2">
      <c r="A33" s="61"/>
      <c r="B33" s="67" t="s">
        <v>154</v>
      </c>
      <c r="C33" s="61"/>
      <c r="D33" s="76"/>
      <c r="E33" s="53"/>
      <c r="F33" s="17"/>
    </row>
    <row r="34" spans="1:6" x14ac:dyDescent="0.2">
      <c r="A34" s="11"/>
      <c r="B34" s="200" t="str">
        <f>КСС1!B$34</f>
        <v>Изкопи в 20% з.п. и 80% ск.п.</v>
      </c>
      <c r="C34" s="14"/>
      <c r="D34" s="18"/>
      <c r="E34" s="53"/>
      <c r="F34" s="17"/>
    </row>
    <row r="35" spans="1:6" x14ac:dyDescent="0.2">
      <c r="A35" s="11"/>
      <c r="B35" s="41" t="s">
        <v>194</v>
      </c>
      <c r="C35" s="29" t="s">
        <v>9</v>
      </c>
      <c r="D35" s="144">
        <v>1918.8</v>
      </c>
      <c r="E35" s="53"/>
      <c r="F35" s="17"/>
    </row>
    <row r="36" spans="1:6" x14ac:dyDescent="0.2">
      <c r="A36" s="11"/>
      <c r="B36" s="41" t="s">
        <v>12</v>
      </c>
      <c r="C36" s="14" t="s">
        <v>9</v>
      </c>
      <c r="D36" s="18">
        <v>556.32499999999993</v>
      </c>
      <c r="E36" s="53"/>
      <c r="F36" s="17"/>
    </row>
    <row r="37" spans="1:6" x14ac:dyDescent="0.2">
      <c r="A37" s="11"/>
      <c r="B37" s="41" t="s">
        <v>13</v>
      </c>
      <c r="C37" s="14" t="s">
        <v>9</v>
      </c>
      <c r="D37" s="144">
        <v>23.400000000000002</v>
      </c>
      <c r="E37" s="53"/>
      <c r="F37" s="17"/>
    </row>
    <row r="38" spans="1:6" x14ac:dyDescent="0.2">
      <c r="A38" s="11"/>
      <c r="B38" s="41" t="s">
        <v>560</v>
      </c>
      <c r="C38" s="14" t="s">
        <v>9</v>
      </c>
      <c r="D38" s="316">
        <f>SUM(D35:D37)</f>
        <v>2498.5250000000001</v>
      </c>
      <c r="E38" s="53"/>
      <c r="F38" s="17"/>
    </row>
    <row r="39" spans="1:6" x14ac:dyDescent="0.2">
      <c r="A39" s="11"/>
      <c r="B39" s="41" t="s">
        <v>14</v>
      </c>
      <c r="C39" s="14" t="s">
        <v>9</v>
      </c>
      <c r="D39" s="307">
        <f>D38-D40</f>
        <v>499.70500000000015</v>
      </c>
      <c r="E39" s="53"/>
      <c r="F39" s="17"/>
    </row>
    <row r="40" spans="1:6" x14ac:dyDescent="0.2">
      <c r="A40" s="11"/>
      <c r="B40" s="41" t="s">
        <v>15</v>
      </c>
      <c r="C40" s="14" t="s">
        <v>9</v>
      </c>
      <c r="D40" s="308">
        <f>ROUND(D38*80%,2)</f>
        <v>1998.82</v>
      </c>
      <c r="E40" s="53"/>
      <c r="F40" s="25"/>
    </row>
    <row r="41" spans="1:6" x14ac:dyDescent="0.2">
      <c r="A41" s="11">
        <v>1</v>
      </c>
      <c r="B41" s="16" t="s">
        <v>110</v>
      </c>
      <c r="C41" s="14" t="s">
        <v>9</v>
      </c>
      <c r="D41" s="307">
        <f>D39-D42</f>
        <v>399.76500000000016</v>
      </c>
      <c r="E41" s="159"/>
      <c r="F41" s="15">
        <f t="shared" ref="F41:F60" si="5">ROUND(D41*E41,2)</f>
        <v>0</v>
      </c>
    </row>
    <row r="42" spans="1:6" x14ac:dyDescent="0.2">
      <c r="A42" s="11">
        <v>2</v>
      </c>
      <c r="B42" s="16" t="s">
        <v>98</v>
      </c>
      <c r="C42" s="14" t="s">
        <v>9</v>
      </c>
      <c r="D42" s="308">
        <f>ROUND(D39*20%,2)</f>
        <v>99.94</v>
      </c>
      <c r="E42" s="159"/>
      <c r="F42" s="15">
        <f t="shared" si="5"/>
        <v>0</v>
      </c>
    </row>
    <row r="43" spans="1:6" x14ac:dyDescent="0.2">
      <c r="A43" s="11">
        <v>3</v>
      </c>
      <c r="B43" s="16" t="s">
        <v>197</v>
      </c>
      <c r="C43" s="14" t="s">
        <v>9</v>
      </c>
      <c r="D43" s="307">
        <f>D42</f>
        <v>99.94</v>
      </c>
      <c r="E43" s="159"/>
      <c r="F43" s="15">
        <f t="shared" si="5"/>
        <v>0</v>
      </c>
    </row>
    <row r="44" spans="1:6" x14ac:dyDescent="0.2">
      <c r="A44" s="11">
        <v>3</v>
      </c>
      <c r="B44" s="16" t="s">
        <v>157</v>
      </c>
      <c r="C44" s="14" t="s">
        <v>9</v>
      </c>
      <c r="D44" s="307">
        <f>D39</f>
        <v>499.70500000000015</v>
      </c>
      <c r="E44" s="159"/>
      <c r="F44" s="15">
        <f t="shared" si="5"/>
        <v>0</v>
      </c>
    </row>
    <row r="45" spans="1:6" x14ac:dyDescent="0.2">
      <c r="A45" s="11">
        <v>4</v>
      </c>
      <c r="B45" s="16" t="s">
        <v>198</v>
      </c>
      <c r="C45" s="14" t="s">
        <v>9</v>
      </c>
      <c r="D45" s="307">
        <f>D44</f>
        <v>499.70500000000015</v>
      </c>
      <c r="E45" s="159"/>
      <c r="F45" s="15">
        <f t="shared" si="5"/>
        <v>0</v>
      </c>
    </row>
    <row r="46" spans="1:6" x14ac:dyDescent="0.2">
      <c r="A46" s="11">
        <v>5</v>
      </c>
      <c r="B46" s="202" t="str">
        <f>КСС1!B$46</f>
        <v>Изкоп до 1.20м шир. и до 2м. дълб. скални почви</v>
      </c>
      <c r="C46" s="14" t="s">
        <v>9</v>
      </c>
      <c r="D46" s="307">
        <f>D40</f>
        <v>1998.82</v>
      </c>
      <c r="E46" s="159"/>
      <c r="F46" s="15">
        <f t="shared" si="5"/>
        <v>0</v>
      </c>
    </row>
    <row r="47" spans="1:6" x14ac:dyDescent="0.2">
      <c r="A47" s="11">
        <v>6</v>
      </c>
      <c r="B47" s="16" t="s">
        <v>115</v>
      </c>
      <c r="C47" s="14" t="s">
        <v>9</v>
      </c>
      <c r="D47" s="307">
        <f>D46</f>
        <v>1998.82</v>
      </c>
      <c r="E47" s="159"/>
      <c r="F47" s="15">
        <f t="shared" si="5"/>
        <v>0</v>
      </c>
    </row>
    <row r="48" spans="1:6" x14ac:dyDescent="0.2">
      <c r="A48" s="11">
        <v>7</v>
      </c>
      <c r="B48" s="16" t="s">
        <v>158</v>
      </c>
      <c r="C48" s="14" t="s">
        <v>9</v>
      </c>
      <c r="D48" s="307">
        <f>D46</f>
        <v>1998.82</v>
      </c>
      <c r="E48" s="159"/>
      <c r="F48" s="15">
        <f t="shared" si="5"/>
        <v>0</v>
      </c>
    </row>
    <row r="49" spans="1:6" x14ac:dyDescent="0.2">
      <c r="A49" s="11">
        <v>8</v>
      </c>
      <c r="B49" s="16" t="s">
        <v>199</v>
      </c>
      <c r="C49" s="14" t="s">
        <v>9</v>
      </c>
      <c r="D49" s="307">
        <f>D46</f>
        <v>1998.82</v>
      </c>
      <c r="E49" s="159"/>
      <c r="F49" s="15">
        <f t="shared" si="5"/>
        <v>0</v>
      </c>
    </row>
    <row r="50" spans="1:6" x14ac:dyDescent="0.2">
      <c r="A50" s="11">
        <v>9</v>
      </c>
      <c r="B50" s="16" t="s">
        <v>21</v>
      </c>
      <c r="C50" s="14" t="s">
        <v>9</v>
      </c>
      <c r="D50" s="18">
        <v>426.40000000000003</v>
      </c>
      <c r="E50" s="22"/>
      <c r="F50" s="15">
        <f t="shared" si="5"/>
        <v>0</v>
      </c>
    </row>
    <row r="51" spans="1:6" x14ac:dyDescent="0.2">
      <c r="A51" s="11">
        <v>10</v>
      </c>
      <c r="B51" s="16" t="s">
        <v>16</v>
      </c>
      <c r="C51" s="14" t="s">
        <v>9</v>
      </c>
      <c r="D51" s="18">
        <v>2072.125</v>
      </c>
      <c r="E51" s="22"/>
      <c r="F51" s="15">
        <f t="shared" si="5"/>
        <v>0</v>
      </c>
    </row>
    <row r="52" spans="1:6" x14ac:dyDescent="0.2">
      <c r="A52" s="11">
        <v>11</v>
      </c>
      <c r="B52" s="16" t="s">
        <v>70</v>
      </c>
      <c r="C52" s="14" t="s">
        <v>9</v>
      </c>
      <c r="D52" s="18">
        <v>2072.125</v>
      </c>
      <c r="E52" s="22"/>
      <c r="F52" s="15">
        <f t="shared" si="5"/>
        <v>0</v>
      </c>
    </row>
    <row r="53" spans="1:6" x14ac:dyDescent="0.2">
      <c r="A53" s="11">
        <v>12</v>
      </c>
      <c r="B53" s="16" t="s">
        <v>150</v>
      </c>
      <c r="C53" s="14" t="s">
        <v>9</v>
      </c>
      <c r="D53" s="18">
        <v>6.78</v>
      </c>
      <c r="E53" s="22"/>
      <c r="F53" s="15">
        <f t="shared" si="5"/>
        <v>0</v>
      </c>
    </row>
    <row r="54" spans="1:6" x14ac:dyDescent="0.2">
      <c r="A54" s="11">
        <v>13</v>
      </c>
      <c r="B54" s="16" t="s">
        <v>22</v>
      </c>
      <c r="C54" s="14" t="s">
        <v>7</v>
      </c>
      <c r="D54" s="18">
        <v>9</v>
      </c>
      <c r="E54" s="22"/>
      <c r="F54" s="15">
        <f t="shared" si="5"/>
        <v>0</v>
      </c>
    </row>
    <row r="55" spans="1:6" x14ac:dyDescent="0.2">
      <c r="A55" s="11">
        <v>14</v>
      </c>
      <c r="B55" s="16" t="s">
        <v>23</v>
      </c>
      <c r="C55" s="14" t="s">
        <v>7</v>
      </c>
      <c r="D55" s="18">
        <v>4</v>
      </c>
      <c r="E55" s="22"/>
      <c r="F55" s="15">
        <f t="shared" si="5"/>
        <v>0</v>
      </c>
    </row>
    <row r="56" spans="1:6" x14ac:dyDescent="0.2">
      <c r="A56" s="11">
        <v>15</v>
      </c>
      <c r="B56" s="16" t="s">
        <v>24</v>
      </c>
      <c r="C56" s="14" t="s">
        <v>7</v>
      </c>
      <c r="D56" s="18">
        <v>28</v>
      </c>
      <c r="E56" s="22"/>
      <c r="F56" s="15">
        <f t="shared" si="5"/>
        <v>0</v>
      </c>
    </row>
    <row r="57" spans="1:6" x14ac:dyDescent="0.2">
      <c r="A57" s="11">
        <v>16</v>
      </c>
      <c r="B57" s="16" t="s">
        <v>25</v>
      </c>
      <c r="C57" s="14" t="s">
        <v>9</v>
      </c>
      <c r="D57" s="329">
        <v>9.8000000000000007</v>
      </c>
      <c r="E57" s="22"/>
      <c r="F57" s="15">
        <f t="shared" si="5"/>
        <v>0</v>
      </c>
    </row>
    <row r="58" spans="1:6" x14ac:dyDescent="0.2">
      <c r="A58" s="11">
        <v>17</v>
      </c>
      <c r="B58" s="16" t="s">
        <v>17</v>
      </c>
      <c r="C58" s="14" t="s">
        <v>9</v>
      </c>
      <c r="D58" s="329">
        <v>9.8000000000000007</v>
      </c>
      <c r="E58" s="22"/>
      <c r="F58" s="15">
        <f t="shared" si="5"/>
        <v>0</v>
      </c>
    </row>
    <row r="59" spans="1:6" x14ac:dyDescent="0.2">
      <c r="A59" s="11">
        <v>18</v>
      </c>
      <c r="B59" s="16" t="s">
        <v>18</v>
      </c>
      <c r="C59" s="14" t="s">
        <v>7</v>
      </c>
      <c r="D59" s="319">
        <v>23</v>
      </c>
      <c r="E59" s="22"/>
      <c r="F59" s="15">
        <f t="shared" si="5"/>
        <v>0</v>
      </c>
    </row>
    <row r="60" spans="1:6" x14ac:dyDescent="0.2">
      <c r="A60" s="11">
        <v>19</v>
      </c>
      <c r="B60" s="16" t="s">
        <v>117</v>
      </c>
      <c r="C60" s="14" t="s">
        <v>5</v>
      </c>
      <c r="D60" s="319">
        <v>0</v>
      </c>
      <c r="E60" s="22"/>
      <c r="F60" s="15">
        <f t="shared" si="5"/>
        <v>0</v>
      </c>
    </row>
    <row r="61" spans="1:6" x14ac:dyDescent="0.2">
      <c r="A61" s="11"/>
      <c r="B61" s="16" t="s">
        <v>43</v>
      </c>
      <c r="C61" s="14"/>
      <c r="D61" s="18"/>
      <c r="E61" s="19"/>
      <c r="F61" s="15">
        <f>ROUND(SUM(F7:F60),2)</f>
        <v>0</v>
      </c>
    </row>
    <row r="62" spans="1:6" x14ac:dyDescent="0.2">
      <c r="A62" s="10" t="s">
        <v>19</v>
      </c>
      <c r="B62" s="67" t="s">
        <v>20</v>
      </c>
      <c r="C62" s="13"/>
      <c r="D62" s="43"/>
      <c r="E62" s="44"/>
      <c r="F62" s="23"/>
    </row>
    <row r="63" spans="1:6" x14ac:dyDescent="0.2">
      <c r="A63" s="11">
        <v>1</v>
      </c>
      <c r="B63" s="16" t="s">
        <v>444</v>
      </c>
      <c r="C63" s="14"/>
      <c r="D63" s="18"/>
      <c r="E63" s="19"/>
      <c r="F63" s="15"/>
    </row>
    <row r="64" spans="1:6" x14ac:dyDescent="0.2">
      <c r="A64" s="11"/>
      <c r="B64" s="16" t="s">
        <v>502</v>
      </c>
      <c r="C64" s="14" t="s">
        <v>5</v>
      </c>
      <c r="D64" s="319"/>
      <c r="E64" s="22"/>
      <c r="F64" s="15">
        <f>ROUND(D64*E64,2)</f>
        <v>0</v>
      </c>
    </row>
    <row r="65" spans="1:6" x14ac:dyDescent="0.2">
      <c r="A65" s="11"/>
      <c r="B65" s="16" t="s">
        <v>445</v>
      </c>
      <c r="C65" s="14" t="s">
        <v>5</v>
      </c>
      <c r="D65" s="319">
        <v>1066</v>
      </c>
      <c r="E65" s="22"/>
      <c r="F65" s="15">
        <f>ROUND(D65*E65,2)</f>
        <v>0</v>
      </c>
    </row>
    <row r="66" spans="1:6" x14ac:dyDescent="0.2">
      <c r="A66" s="11">
        <v>2</v>
      </c>
      <c r="B66" s="16" t="s">
        <v>122</v>
      </c>
      <c r="C66" s="14"/>
      <c r="D66" s="18"/>
      <c r="E66" s="19"/>
      <c r="F66" s="15"/>
    </row>
    <row r="67" spans="1:6" x14ac:dyDescent="0.2">
      <c r="A67" s="11"/>
      <c r="B67" s="16" t="s">
        <v>457</v>
      </c>
      <c r="C67" s="14" t="s">
        <v>7</v>
      </c>
      <c r="D67" s="319">
        <v>0</v>
      </c>
      <c r="E67" s="19"/>
      <c r="F67" s="15">
        <f t="shared" ref="F67:F82" si="6">ROUND(D67*E67,2)</f>
        <v>0</v>
      </c>
    </row>
    <row r="68" spans="1:6" x14ac:dyDescent="0.2">
      <c r="A68" s="11"/>
      <c r="B68" s="16" t="s">
        <v>489</v>
      </c>
      <c r="C68" s="14" t="s">
        <v>7</v>
      </c>
      <c r="D68" s="319">
        <v>0</v>
      </c>
      <c r="E68" s="19"/>
      <c r="F68" s="15">
        <f t="shared" si="6"/>
        <v>0</v>
      </c>
    </row>
    <row r="69" spans="1:6" x14ac:dyDescent="0.2">
      <c r="A69" s="11"/>
      <c r="B69" s="16" t="s">
        <v>503</v>
      </c>
      <c r="C69" s="14" t="s">
        <v>7</v>
      </c>
      <c r="D69" s="319">
        <v>1</v>
      </c>
      <c r="E69" s="19"/>
      <c r="F69" s="15">
        <f t="shared" si="6"/>
        <v>0</v>
      </c>
    </row>
    <row r="70" spans="1:6" x14ac:dyDescent="0.2">
      <c r="A70" s="11"/>
      <c r="B70" s="16" t="s">
        <v>491</v>
      </c>
      <c r="C70" s="14" t="s">
        <v>7</v>
      </c>
      <c r="D70" s="319">
        <v>0</v>
      </c>
      <c r="E70" s="19"/>
      <c r="F70" s="15">
        <f t="shared" si="6"/>
        <v>0</v>
      </c>
    </row>
    <row r="71" spans="1:6" x14ac:dyDescent="0.2">
      <c r="A71" s="11"/>
      <c r="B71" s="16" t="s">
        <v>459</v>
      </c>
      <c r="C71" s="14" t="s">
        <v>7</v>
      </c>
      <c r="D71" s="319">
        <v>3</v>
      </c>
      <c r="E71" s="19"/>
      <c r="F71" s="15">
        <f t="shared" si="6"/>
        <v>0</v>
      </c>
    </row>
    <row r="72" spans="1:6" x14ac:dyDescent="0.2">
      <c r="A72" s="11"/>
      <c r="B72" s="16" t="s">
        <v>446</v>
      </c>
      <c r="C72" s="14" t="s">
        <v>7</v>
      </c>
      <c r="D72" s="319">
        <v>9</v>
      </c>
      <c r="E72" s="22"/>
      <c r="F72" s="15">
        <f t="shared" si="6"/>
        <v>0</v>
      </c>
    </row>
    <row r="73" spans="1:6" x14ac:dyDescent="0.2">
      <c r="A73" s="11"/>
      <c r="B73" s="16" t="s">
        <v>504</v>
      </c>
      <c r="C73" s="14" t="s">
        <v>7</v>
      </c>
      <c r="D73" s="319">
        <v>0</v>
      </c>
      <c r="E73" s="19"/>
      <c r="F73" s="15">
        <f t="shared" si="6"/>
        <v>0</v>
      </c>
    </row>
    <row r="74" spans="1:6" x14ac:dyDescent="0.2">
      <c r="A74" s="11"/>
      <c r="B74" s="16" t="s">
        <v>497</v>
      </c>
      <c r="C74" s="14" t="s">
        <v>7</v>
      </c>
      <c r="D74" s="319">
        <v>0</v>
      </c>
      <c r="E74" s="19"/>
      <c r="F74" s="15">
        <f t="shared" si="6"/>
        <v>0</v>
      </c>
    </row>
    <row r="75" spans="1:6" x14ac:dyDescent="0.2">
      <c r="A75" s="11"/>
      <c r="B75" s="16" t="s">
        <v>476</v>
      </c>
      <c r="C75" s="14" t="s">
        <v>7</v>
      </c>
      <c r="D75" s="319">
        <v>0</v>
      </c>
      <c r="E75" s="19"/>
      <c r="F75" s="15">
        <f t="shared" si="6"/>
        <v>0</v>
      </c>
    </row>
    <row r="76" spans="1:6" x14ac:dyDescent="0.2">
      <c r="A76" s="11"/>
      <c r="B76" s="16" t="s">
        <v>477</v>
      </c>
      <c r="C76" s="14" t="s">
        <v>7</v>
      </c>
      <c r="D76" s="319">
        <v>2</v>
      </c>
      <c r="E76" s="22"/>
      <c r="F76" s="15">
        <f t="shared" si="6"/>
        <v>0</v>
      </c>
    </row>
    <row r="77" spans="1:6" x14ac:dyDescent="0.2">
      <c r="A77" s="11"/>
      <c r="B77" s="16" t="s">
        <v>448</v>
      </c>
      <c r="C77" s="14" t="s">
        <v>7</v>
      </c>
      <c r="D77" s="319">
        <v>1</v>
      </c>
      <c r="E77" s="22"/>
      <c r="F77" s="15">
        <f t="shared" si="6"/>
        <v>0</v>
      </c>
    </row>
    <row r="78" spans="1:6" x14ac:dyDescent="0.2">
      <c r="A78" s="11"/>
      <c r="B78" s="16" t="s">
        <v>449</v>
      </c>
      <c r="C78" s="14" t="s">
        <v>7</v>
      </c>
      <c r="D78" s="319">
        <v>4</v>
      </c>
      <c r="E78" s="22"/>
      <c r="F78" s="15">
        <f t="shared" si="6"/>
        <v>0</v>
      </c>
    </row>
    <row r="79" spans="1:6" x14ac:dyDescent="0.2">
      <c r="A79" s="11"/>
      <c r="B79" s="16" t="s">
        <v>451</v>
      </c>
      <c r="C79" s="14" t="s">
        <v>7</v>
      </c>
      <c r="D79" s="319">
        <v>8</v>
      </c>
      <c r="E79" s="22"/>
      <c r="F79" s="15">
        <f t="shared" si="6"/>
        <v>0</v>
      </c>
    </row>
    <row r="80" spans="1:6" x14ac:dyDescent="0.2">
      <c r="A80" s="11"/>
      <c r="B80" s="16" t="s">
        <v>500</v>
      </c>
      <c r="C80" s="14" t="s">
        <v>7</v>
      </c>
      <c r="D80" s="319">
        <v>0</v>
      </c>
      <c r="E80" s="19"/>
      <c r="F80" s="15">
        <f t="shared" si="6"/>
        <v>0</v>
      </c>
    </row>
    <row r="81" spans="1:6" x14ac:dyDescent="0.2">
      <c r="A81" s="11"/>
      <c r="B81" s="16" t="s">
        <v>452</v>
      </c>
      <c r="C81" s="14" t="s">
        <v>7</v>
      </c>
      <c r="D81" s="319">
        <v>0</v>
      </c>
      <c r="E81" s="19"/>
      <c r="F81" s="15">
        <f t="shared" si="6"/>
        <v>0</v>
      </c>
    </row>
    <row r="82" spans="1:6" x14ac:dyDescent="0.2">
      <c r="A82" s="11"/>
      <c r="B82" s="16" t="s">
        <v>453</v>
      </c>
      <c r="C82" s="14" t="s">
        <v>7</v>
      </c>
      <c r="D82" s="319">
        <v>21</v>
      </c>
      <c r="E82" s="19"/>
      <c r="F82" s="15">
        <f t="shared" si="6"/>
        <v>0</v>
      </c>
    </row>
    <row r="83" spans="1:6" x14ac:dyDescent="0.2">
      <c r="A83" s="11">
        <v>3</v>
      </c>
      <c r="B83" s="16" t="s">
        <v>26</v>
      </c>
      <c r="C83" s="14"/>
      <c r="D83" s="18"/>
      <c r="E83" s="19"/>
      <c r="F83" s="15"/>
    </row>
    <row r="84" spans="1:6" x14ac:dyDescent="0.2">
      <c r="A84" s="11"/>
      <c r="B84" s="16" t="s">
        <v>67</v>
      </c>
      <c r="C84" s="14" t="s">
        <v>7</v>
      </c>
      <c r="D84" s="319">
        <v>1</v>
      </c>
      <c r="E84" s="19"/>
      <c r="F84" s="15">
        <f t="shared" ref="F84:F98" si="7">ROUND(D84*E84,2)</f>
        <v>0</v>
      </c>
    </row>
    <row r="85" spans="1:6" x14ac:dyDescent="0.2">
      <c r="A85" s="11"/>
      <c r="B85" s="16" t="s">
        <v>27</v>
      </c>
      <c r="C85" s="14" t="s">
        <v>7</v>
      </c>
      <c r="D85" s="319">
        <v>3</v>
      </c>
      <c r="E85" s="19"/>
      <c r="F85" s="15">
        <f t="shared" si="7"/>
        <v>0</v>
      </c>
    </row>
    <row r="86" spans="1:6" x14ac:dyDescent="0.2">
      <c r="A86" s="78">
        <v>4</v>
      </c>
      <c r="B86" s="16" t="s">
        <v>118</v>
      </c>
      <c r="C86" s="14" t="s">
        <v>7</v>
      </c>
      <c r="D86" s="317">
        <v>86</v>
      </c>
      <c r="E86" s="19"/>
      <c r="F86" s="15">
        <f t="shared" si="7"/>
        <v>0</v>
      </c>
    </row>
    <row r="87" spans="1:6" x14ac:dyDescent="0.2">
      <c r="A87" s="78">
        <v>5</v>
      </c>
      <c r="B87" s="16" t="s">
        <v>121</v>
      </c>
      <c r="C87" s="14" t="s">
        <v>7</v>
      </c>
      <c r="D87" s="317">
        <v>9</v>
      </c>
      <c r="E87" s="19"/>
      <c r="F87" s="15">
        <f t="shared" si="7"/>
        <v>0</v>
      </c>
    </row>
    <row r="88" spans="1:6" x14ac:dyDescent="0.2">
      <c r="A88" s="78">
        <v>6</v>
      </c>
      <c r="B88" s="16" t="s">
        <v>119</v>
      </c>
      <c r="C88" s="14" t="s">
        <v>7</v>
      </c>
      <c r="D88" s="18">
        <v>0</v>
      </c>
      <c r="E88" s="19"/>
      <c r="F88" s="15">
        <f t="shared" si="7"/>
        <v>0</v>
      </c>
    </row>
    <row r="89" spans="1:6" x14ac:dyDescent="0.2">
      <c r="A89" s="78">
        <v>7</v>
      </c>
      <c r="B89" s="16" t="s">
        <v>120</v>
      </c>
      <c r="C89" s="14" t="s">
        <v>7</v>
      </c>
      <c r="D89" s="317">
        <v>3</v>
      </c>
      <c r="E89" s="19"/>
      <c r="F89" s="15">
        <f t="shared" si="7"/>
        <v>0</v>
      </c>
    </row>
    <row r="90" spans="1:6" x14ac:dyDescent="0.2">
      <c r="A90" s="11">
        <v>4</v>
      </c>
      <c r="B90" s="16" t="s">
        <v>58</v>
      </c>
      <c r="C90" s="14" t="s">
        <v>7</v>
      </c>
      <c r="D90" s="319">
        <v>0</v>
      </c>
      <c r="E90" s="22"/>
      <c r="F90" s="15">
        <f t="shared" si="7"/>
        <v>0</v>
      </c>
    </row>
    <row r="91" spans="1:6" x14ac:dyDescent="0.2">
      <c r="A91" s="11">
        <v>5</v>
      </c>
      <c r="B91" s="16" t="s">
        <v>28</v>
      </c>
      <c r="C91" s="14" t="s">
        <v>7</v>
      </c>
      <c r="D91" s="319">
        <v>4</v>
      </c>
      <c r="E91" s="22"/>
      <c r="F91" s="15">
        <f t="shared" si="7"/>
        <v>0</v>
      </c>
    </row>
    <row r="92" spans="1:6" x14ac:dyDescent="0.2">
      <c r="A92" s="11">
        <v>6</v>
      </c>
      <c r="B92" s="16" t="s">
        <v>29</v>
      </c>
      <c r="C92" s="14" t="s">
        <v>7</v>
      </c>
      <c r="D92" s="319">
        <v>9</v>
      </c>
      <c r="E92" s="22"/>
      <c r="F92" s="15">
        <f t="shared" si="7"/>
        <v>0</v>
      </c>
    </row>
    <row r="93" spans="1:6" x14ac:dyDescent="0.2">
      <c r="A93" s="11">
        <v>7</v>
      </c>
      <c r="B93" s="16" t="s">
        <v>33</v>
      </c>
      <c r="C93" s="14" t="s">
        <v>7</v>
      </c>
      <c r="D93" s="317">
        <v>4</v>
      </c>
      <c r="E93" s="22"/>
      <c r="F93" s="15">
        <f t="shared" si="7"/>
        <v>0</v>
      </c>
    </row>
    <row r="94" spans="1:6" x14ac:dyDescent="0.2">
      <c r="A94" s="11">
        <v>8</v>
      </c>
      <c r="B94" s="16" t="s">
        <v>34</v>
      </c>
      <c r="C94" s="14" t="s">
        <v>7</v>
      </c>
      <c r="D94" s="317">
        <v>9</v>
      </c>
      <c r="E94" s="22"/>
      <c r="F94" s="15">
        <f t="shared" si="7"/>
        <v>0</v>
      </c>
    </row>
    <row r="95" spans="1:6" x14ac:dyDescent="0.2">
      <c r="A95" s="11">
        <v>9</v>
      </c>
      <c r="B95" s="16" t="s">
        <v>30</v>
      </c>
      <c r="C95" s="14" t="s">
        <v>5</v>
      </c>
      <c r="D95" s="334">
        <v>1533.5</v>
      </c>
      <c r="E95" s="22"/>
      <c r="F95" s="15">
        <f t="shared" si="7"/>
        <v>0</v>
      </c>
    </row>
    <row r="96" spans="1:6" x14ac:dyDescent="0.2">
      <c r="A96" s="11">
        <v>10</v>
      </c>
      <c r="B96" s="16" t="s">
        <v>31</v>
      </c>
      <c r="C96" s="14" t="s">
        <v>5</v>
      </c>
      <c r="D96" s="317">
        <v>1533.5</v>
      </c>
      <c r="E96" s="22"/>
      <c r="F96" s="15">
        <f t="shared" si="7"/>
        <v>0</v>
      </c>
    </row>
    <row r="97" spans="1:6" x14ac:dyDescent="0.2">
      <c r="A97" s="11">
        <v>11</v>
      </c>
      <c r="B97" s="16" t="s">
        <v>32</v>
      </c>
      <c r="C97" s="14" t="s">
        <v>5</v>
      </c>
      <c r="D97" s="317">
        <v>1533.5</v>
      </c>
      <c r="E97" s="22"/>
      <c r="F97" s="15">
        <f t="shared" si="7"/>
        <v>0</v>
      </c>
    </row>
    <row r="98" spans="1:6" x14ac:dyDescent="0.2">
      <c r="A98" s="11">
        <v>12</v>
      </c>
      <c r="B98" s="16" t="s">
        <v>39</v>
      </c>
      <c r="C98" s="14" t="s">
        <v>5</v>
      </c>
      <c r="D98" s="317">
        <v>1533.5</v>
      </c>
      <c r="E98" s="22"/>
      <c r="F98" s="15">
        <f t="shared" si="7"/>
        <v>0</v>
      </c>
    </row>
    <row r="99" spans="1:6" x14ac:dyDescent="0.2">
      <c r="A99" s="24"/>
      <c r="B99" s="16" t="s">
        <v>42</v>
      </c>
      <c r="C99" s="14"/>
      <c r="D99" s="18"/>
      <c r="E99" s="19"/>
      <c r="F99" s="15">
        <f>ROUND(SUM(F64:F98),2)</f>
        <v>0</v>
      </c>
    </row>
    <row r="100" spans="1:6" x14ac:dyDescent="0.2">
      <c r="A100" s="26" t="s">
        <v>8</v>
      </c>
      <c r="B100" s="67" t="s">
        <v>505</v>
      </c>
      <c r="C100" s="14"/>
      <c r="D100" s="18"/>
      <c r="E100" s="19"/>
      <c r="F100" s="15"/>
    </row>
    <row r="101" spans="1:6" x14ac:dyDescent="0.2">
      <c r="A101" s="11">
        <v>1</v>
      </c>
      <c r="B101" s="16" t="s">
        <v>40</v>
      </c>
      <c r="C101" s="14"/>
      <c r="D101" s="18"/>
      <c r="E101" s="19"/>
      <c r="F101" s="15"/>
    </row>
    <row r="102" spans="1:6" x14ac:dyDescent="0.2">
      <c r="A102" s="11"/>
      <c r="B102" s="16" t="s">
        <v>35</v>
      </c>
      <c r="C102" s="14" t="s">
        <v>7</v>
      </c>
      <c r="D102" s="319">
        <v>0</v>
      </c>
      <c r="E102" s="19"/>
      <c r="F102" s="15">
        <f t="shared" ref="F102:F108" si="8">ROUND(D102*E102,2)</f>
        <v>0</v>
      </c>
    </row>
    <row r="103" spans="1:6" x14ac:dyDescent="0.2">
      <c r="A103" s="11"/>
      <c r="B103" s="16" t="s">
        <v>36</v>
      </c>
      <c r="C103" s="14" t="s">
        <v>7</v>
      </c>
      <c r="D103" s="319">
        <v>85</v>
      </c>
      <c r="E103" s="19"/>
      <c r="F103" s="15">
        <f t="shared" si="8"/>
        <v>0</v>
      </c>
    </row>
    <row r="104" spans="1:6" x14ac:dyDescent="0.2">
      <c r="A104" s="11">
        <v>2</v>
      </c>
      <c r="B104" s="16" t="s">
        <v>68</v>
      </c>
      <c r="C104" s="14" t="s">
        <v>5</v>
      </c>
      <c r="D104" s="317">
        <v>467.5</v>
      </c>
      <c r="E104" s="19"/>
      <c r="F104" s="15">
        <f t="shared" si="8"/>
        <v>0</v>
      </c>
    </row>
    <row r="105" spans="1:6" x14ac:dyDescent="0.2">
      <c r="A105" s="11">
        <v>3</v>
      </c>
      <c r="B105" s="16" t="s">
        <v>37</v>
      </c>
      <c r="C105" s="14" t="s">
        <v>7</v>
      </c>
      <c r="D105" s="317">
        <v>170</v>
      </c>
      <c r="E105" s="22"/>
      <c r="F105" s="15">
        <f t="shared" si="8"/>
        <v>0</v>
      </c>
    </row>
    <row r="106" spans="1:6" x14ac:dyDescent="0.2">
      <c r="A106" s="11">
        <v>4</v>
      </c>
      <c r="B106" s="16" t="s">
        <v>469</v>
      </c>
      <c r="C106" s="14" t="s">
        <v>7</v>
      </c>
      <c r="D106" s="317">
        <v>85</v>
      </c>
      <c r="E106" s="19"/>
      <c r="F106" s="15">
        <f t="shared" si="8"/>
        <v>0</v>
      </c>
    </row>
    <row r="107" spans="1:6" x14ac:dyDescent="0.2">
      <c r="A107" s="11">
        <v>5</v>
      </c>
      <c r="B107" s="16" t="s">
        <v>10</v>
      </c>
      <c r="C107" s="14" t="s">
        <v>9</v>
      </c>
      <c r="D107" s="318">
        <v>4.25</v>
      </c>
      <c r="E107" s="22"/>
      <c r="F107" s="15">
        <f t="shared" si="8"/>
        <v>0</v>
      </c>
    </row>
    <row r="108" spans="1:6" x14ac:dyDescent="0.2">
      <c r="A108" s="11">
        <v>6</v>
      </c>
      <c r="B108" s="16" t="s">
        <v>11</v>
      </c>
      <c r="C108" s="14" t="s">
        <v>7</v>
      </c>
      <c r="D108" s="317">
        <v>85</v>
      </c>
      <c r="E108" s="22"/>
      <c r="F108" s="15">
        <f t="shared" si="8"/>
        <v>0</v>
      </c>
    </row>
    <row r="109" spans="1:6" x14ac:dyDescent="0.2">
      <c r="A109" s="11"/>
      <c r="B109" s="16" t="s">
        <v>41</v>
      </c>
      <c r="C109" s="14"/>
      <c r="D109" s="18"/>
      <c r="E109" s="19"/>
      <c r="F109" s="15">
        <f>ROUND(SUM(F102:F108),2)</f>
        <v>0</v>
      </c>
    </row>
    <row r="110" spans="1:6" ht="13.5" thickBot="1" x14ac:dyDescent="0.25">
      <c r="A110" s="7"/>
      <c r="B110" s="7"/>
      <c r="C110" s="7"/>
      <c r="D110" s="9"/>
      <c r="E110" s="42"/>
      <c r="F110" s="8"/>
    </row>
    <row r="111" spans="1:6" ht="13.5" thickBot="1" x14ac:dyDescent="0.25">
      <c r="A111" s="3"/>
      <c r="B111" s="70" t="s">
        <v>111</v>
      </c>
      <c r="C111" s="71"/>
      <c r="D111" s="121"/>
      <c r="E111" s="122"/>
      <c r="F111" s="73"/>
    </row>
    <row r="112" spans="1:6" x14ac:dyDescent="0.2">
      <c r="A112" s="27"/>
      <c r="B112" s="7"/>
      <c r="C112" s="7"/>
      <c r="D112" s="9"/>
      <c r="E112" s="9"/>
      <c r="F112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scale="89" orientation="portrait" horizontalDpi="300" verticalDpi="300" r:id="rId1"/>
  <headerFooter alignWithMargins="0">
    <oddFooter>&amp;C&amp;"Arial Narrow,Regular"&amp;A</oddFooter>
  </headerFooter>
  <rowBreaks count="1" manualBreakCount="1">
    <brk id="53" max="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view="pageBreakPreview" topLeftCell="A19" zoomScaleNormal="85" zoomScaleSheetLayoutView="100" workbookViewId="0">
      <selection activeCell="B10" sqref="B10"/>
    </sheetView>
  </sheetViews>
  <sheetFormatPr defaultColWidth="9.140625" defaultRowHeight="12.75" customHeight="1" x14ac:dyDescent="0.2"/>
  <cols>
    <col min="1" max="1" width="5.28515625" style="95" customWidth="1"/>
    <col min="2" max="2" width="57.7109375" style="198" customWidth="1"/>
    <col min="3" max="3" width="5.28515625" style="95" bestFit="1" customWidth="1"/>
    <col min="4" max="4" width="8.7109375" style="152" customWidth="1"/>
    <col min="5" max="5" width="6.140625" style="198" bestFit="1" customWidth="1"/>
    <col min="6" max="6" width="8.7109375" style="95" bestFit="1" customWidth="1"/>
    <col min="7" max="16384" width="9.140625" style="95"/>
  </cols>
  <sheetData>
    <row r="1" spans="1:6" ht="20.25" x14ac:dyDescent="0.2">
      <c r="A1" s="7"/>
      <c r="B1" s="294" t="s">
        <v>113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312</v>
      </c>
    </row>
    <row r="4" spans="1:6" x14ac:dyDescent="0.2">
      <c r="A4" s="7"/>
      <c r="B4" s="9"/>
      <c r="C4" s="27"/>
      <c r="D4" s="186" t="s">
        <v>161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customFormat="1" ht="18" x14ac:dyDescent="0.2">
      <c r="A6" s="298"/>
      <c r="B6" s="299" t="s">
        <v>582</v>
      </c>
      <c r="C6" s="297"/>
      <c r="D6" s="168"/>
      <c r="E6" s="187"/>
      <c r="F6" s="300"/>
    </row>
    <row r="7" spans="1:6" x14ac:dyDescent="0.2">
      <c r="A7" s="10" t="s">
        <v>69</v>
      </c>
      <c r="B7" s="130" t="s">
        <v>581</v>
      </c>
      <c r="C7" s="28"/>
      <c r="D7" s="320"/>
      <c r="E7" s="125"/>
      <c r="F7" s="17"/>
    </row>
    <row r="8" spans="1:6" x14ac:dyDescent="0.2">
      <c r="A8" s="13"/>
      <c r="B8" s="131" t="s">
        <v>153</v>
      </c>
      <c r="C8" s="14"/>
      <c r="D8" s="18"/>
      <c r="E8" s="54"/>
      <c r="F8" s="25"/>
    </row>
    <row r="9" spans="1:6" x14ac:dyDescent="0.2">
      <c r="A9" s="60">
        <v>1</v>
      </c>
      <c r="B9" s="74" t="s">
        <v>131</v>
      </c>
      <c r="C9" s="61" t="s">
        <v>132</v>
      </c>
      <c r="D9" s="174">
        <v>2990</v>
      </c>
      <c r="E9" s="22"/>
      <c r="F9" s="15">
        <f t="shared" ref="F9:F20" si="0">ROUND(D9*E9,2)</f>
        <v>0</v>
      </c>
    </row>
    <row r="10" spans="1:6" x14ac:dyDescent="0.2">
      <c r="A10" s="60">
        <f>A9+1</f>
        <v>2</v>
      </c>
      <c r="B10" s="74" t="s">
        <v>133</v>
      </c>
      <c r="C10" s="61" t="s">
        <v>134</v>
      </c>
      <c r="D10" s="174">
        <v>1495</v>
      </c>
      <c r="E10" s="22"/>
      <c r="F10" s="15">
        <f t="shared" si="0"/>
        <v>0</v>
      </c>
    </row>
    <row r="11" spans="1:6" x14ac:dyDescent="0.2">
      <c r="A11" s="60">
        <f t="shared" ref="A11:A20" si="1">A10+1</f>
        <v>3</v>
      </c>
      <c r="B11" s="74" t="s">
        <v>443</v>
      </c>
      <c r="C11" s="61" t="s">
        <v>135</v>
      </c>
      <c r="D11" s="174">
        <v>594.45000000000005</v>
      </c>
      <c r="E11" s="22"/>
      <c r="F11" s="15">
        <f t="shared" si="0"/>
        <v>0</v>
      </c>
    </row>
    <row r="12" spans="1:6" x14ac:dyDescent="0.2">
      <c r="A12" s="60">
        <f t="shared" si="1"/>
        <v>4</v>
      </c>
      <c r="B12" s="74" t="s">
        <v>136</v>
      </c>
      <c r="C12" s="61" t="s">
        <v>137</v>
      </c>
      <c r="D12" s="174">
        <v>743.95</v>
      </c>
      <c r="E12" s="22"/>
      <c r="F12" s="15">
        <f t="shared" si="0"/>
        <v>0</v>
      </c>
    </row>
    <row r="13" spans="1:6" x14ac:dyDescent="0.2">
      <c r="A13" s="60">
        <f t="shared" si="1"/>
        <v>5</v>
      </c>
      <c r="B13" s="74" t="s">
        <v>138</v>
      </c>
      <c r="C13" s="61" t="s">
        <v>137</v>
      </c>
      <c r="D13" s="174">
        <v>743.95</v>
      </c>
      <c r="E13" s="22"/>
      <c r="F13" s="15">
        <f t="shared" si="0"/>
        <v>0</v>
      </c>
    </row>
    <row r="14" spans="1:6" x14ac:dyDescent="0.2">
      <c r="A14" s="60">
        <f t="shared" si="1"/>
        <v>6</v>
      </c>
      <c r="B14" s="74" t="s">
        <v>442</v>
      </c>
      <c r="C14" s="61" t="s">
        <v>137</v>
      </c>
      <c r="D14" s="174">
        <v>594.45000000000005</v>
      </c>
      <c r="E14" s="22"/>
      <c r="F14" s="15">
        <f t="shared" si="0"/>
        <v>0</v>
      </c>
    </row>
    <row r="15" spans="1:6" ht="25.5" x14ac:dyDescent="0.2">
      <c r="A15" s="60">
        <f t="shared" si="1"/>
        <v>7</v>
      </c>
      <c r="B15" s="74" t="s">
        <v>142</v>
      </c>
      <c r="C15" s="61" t="s">
        <v>139</v>
      </c>
      <c r="D15" s="174">
        <v>143.51999999999998</v>
      </c>
      <c r="E15" s="22"/>
      <c r="F15" s="15">
        <f t="shared" si="0"/>
        <v>0</v>
      </c>
    </row>
    <row r="16" spans="1:6" ht="25.5" x14ac:dyDescent="0.2">
      <c r="A16" s="60">
        <f t="shared" si="1"/>
        <v>8</v>
      </c>
      <c r="B16" s="74" t="s">
        <v>143</v>
      </c>
      <c r="C16" s="61" t="s">
        <v>139</v>
      </c>
      <c r="D16" s="174">
        <v>0</v>
      </c>
      <c r="E16" s="22"/>
      <c r="F16" s="15">
        <f t="shared" si="0"/>
        <v>0</v>
      </c>
    </row>
    <row r="17" spans="1:6" ht="25.5" x14ac:dyDescent="0.2">
      <c r="A17" s="60">
        <f t="shared" si="1"/>
        <v>9</v>
      </c>
      <c r="B17" s="74" t="s">
        <v>144</v>
      </c>
      <c r="C17" s="61" t="s">
        <v>139</v>
      </c>
      <c r="D17" s="174">
        <v>215.27999999999997</v>
      </c>
      <c r="E17" s="22"/>
      <c r="F17" s="15">
        <f t="shared" si="0"/>
        <v>0</v>
      </c>
    </row>
    <row r="18" spans="1:6" ht="25.5" x14ac:dyDescent="0.2">
      <c r="A18" s="60">
        <f t="shared" si="1"/>
        <v>10</v>
      </c>
      <c r="B18" s="74" t="s">
        <v>145</v>
      </c>
      <c r="C18" s="61" t="s">
        <v>139</v>
      </c>
      <c r="D18" s="174">
        <v>0</v>
      </c>
      <c r="E18" s="22"/>
      <c r="F18" s="15">
        <f t="shared" si="0"/>
        <v>0</v>
      </c>
    </row>
    <row r="19" spans="1:6" x14ac:dyDescent="0.2">
      <c r="A19" s="60">
        <f t="shared" si="1"/>
        <v>11</v>
      </c>
      <c r="B19" s="74" t="s">
        <v>155</v>
      </c>
      <c r="C19" s="61" t="s">
        <v>140</v>
      </c>
      <c r="D19" s="174">
        <v>1495</v>
      </c>
      <c r="E19" s="22"/>
      <c r="F19" s="15">
        <f t="shared" si="0"/>
        <v>0</v>
      </c>
    </row>
    <row r="20" spans="1:6" x14ac:dyDescent="0.2">
      <c r="A20" s="60">
        <f t="shared" si="1"/>
        <v>12</v>
      </c>
      <c r="B20" s="74" t="s">
        <v>141</v>
      </c>
      <c r="C20" s="61" t="s">
        <v>132</v>
      </c>
      <c r="D20" s="174">
        <v>2990</v>
      </c>
      <c r="E20" s="22"/>
      <c r="F20" s="15">
        <f t="shared" si="0"/>
        <v>0</v>
      </c>
    </row>
    <row r="21" spans="1:6" x14ac:dyDescent="0.2">
      <c r="A21" s="60"/>
      <c r="B21" s="74"/>
      <c r="C21" s="61"/>
      <c r="D21" s="174"/>
      <c r="E21" s="52"/>
      <c r="F21" s="17"/>
    </row>
    <row r="22" spans="1:6" x14ac:dyDescent="0.2">
      <c r="A22" s="60">
        <f t="shared" ref="A22:A23" si="2">A21+1</f>
        <v>1</v>
      </c>
      <c r="B22" s="74" t="s">
        <v>146</v>
      </c>
      <c r="C22" s="61" t="s">
        <v>140</v>
      </c>
      <c r="D22" s="174">
        <v>0</v>
      </c>
      <c r="E22" s="22"/>
      <c r="F22" s="15">
        <f>ROUND(D22*E22,2)</f>
        <v>0</v>
      </c>
    </row>
    <row r="23" spans="1:6" x14ac:dyDescent="0.2">
      <c r="A23" s="60">
        <f t="shared" si="2"/>
        <v>2</v>
      </c>
      <c r="B23" s="74" t="s">
        <v>147</v>
      </c>
      <c r="C23" s="61" t="s">
        <v>140</v>
      </c>
      <c r="D23" s="174">
        <v>0</v>
      </c>
      <c r="E23" s="22"/>
      <c r="F23" s="15">
        <f>ROUND(D23*E23,2)</f>
        <v>0</v>
      </c>
    </row>
    <row r="24" spans="1:6" x14ac:dyDescent="0.2">
      <c r="A24" s="60"/>
      <c r="B24" s="74"/>
      <c r="C24" s="61"/>
      <c r="D24" s="174"/>
      <c r="E24" s="52"/>
      <c r="F24" s="17"/>
    </row>
    <row r="25" spans="1:6" x14ac:dyDescent="0.2">
      <c r="A25" s="197">
        <f t="shared" ref="A25:A30" si="3">A24+1</f>
        <v>1</v>
      </c>
      <c r="B25" s="69" t="s">
        <v>148</v>
      </c>
      <c r="C25" s="65" t="s">
        <v>132</v>
      </c>
      <c r="D25" s="174">
        <v>87</v>
      </c>
      <c r="E25" s="22"/>
      <c r="F25" s="15">
        <f t="shared" ref="F25:F30" si="4">ROUND(D25*E25,2)</f>
        <v>0</v>
      </c>
    </row>
    <row r="26" spans="1:6" x14ac:dyDescent="0.2">
      <c r="A26" s="197">
        <f t="shared" si="3"/>
        <v>2</v>
      </c>
      <c r="B26" s="69" t="s">
        <v>149</v>
      </c>
      <c r="C26" s="65" t="s">
        <v>140</v>
      </c>
      <c r="D26" s="174">
        <v>104.39999999999999</v>
      </c>
      <c r="E26" s="22"/>
      <c r="F26" s="15">
        <f t="shared" si="4"/>
        <v>0</v>
      </c>
    </row>
    <row r="27" spans="1:6" x14ac:dyDescent="0.2">
      <c r="A27" s="197">
        <f t="shared" si="3"/>
        <v>3</v>
      </c>
      <c r="B27" s="74" t="s">
        <v>136</v>
      </c>
      <c r="C27" s="61" t="s">
        <v>137</v>
      </c>
      <c r="D27" s="174">
        <v>18.27</v>
      </c>
      <c r="E27" s="22"/>
      <c r="F27" s="15">
        <f t="shared" si="4"/>
        <v>0</v>
      </c>
    </row>
    <row r="28" spans="1:6" x14ac:dyDescent="0.2">
      <c r="A28" s="197">
        <f t="shared" si="3"/>
        <v>4</v>
      </c>
      <c r="B28" s="74" t="s">
        <v>138</v>
      </c>
      <c r="C28" s="61" t="s">
        <v>137</v>
      </c>
      <c r="D28" s="174">
        <v>18.27</v>
      </c>
      <c r="E28" s="22"/>
      <c r="F28" s="15">
        <f t="shared" si="4"/>
        <v>0</v>
      </c>
    </row>
    <row r="29" spans="1:6" ht="25.5" x14ac:dyDescent="0.2">
      <c r="A29" s="197">
        <f t="shared" si="3"/>
        <v>5</v>
      </c>
      <c r="B29" s="69" t="s">
        <v>151</v>
      </c>
      <c r="C29" s="65" t="s">
        <v>132</v>
      </c>
      <c r="D29" s="174">
        <v>87</v>
      </c>
      <c r="E29" s="22"/>
      <c r="F29" s="15">
        <f t="shared" si="4"/>
        <v>0</v>
      </c>
    </row>
    <row r="30" spans="1:6" x14ac:dyDescent="0.2">
      <c r="A30" s="197">
        <f t="shared" si="3"/>
        <v>6</v>
      </c>
      <c r="B30" s="69" t="s">
        <v>152</v>
      </c>
      <c r="C30" s="65" t="s">
        <v>140</v>
      </c>
      <c r="D30" s="174">
        <v>104.39999999999999</v>
      </c>
      <c r="E30" s="22"/>
      <c r="F30" s="15">
        <f t="shared" si="4"/>
        <v>0</v>
      </c>
    </row>
    <row r="31" spans="1:6" x14ac:dyDescent="0.2">
      <c r="A31" s="197"/>
      <c r="B31" s="69" t="s">
        <v>537</v>
      </c>
      <c r="C31" s="65"/>
      <c r="D31" s="174"/>
      <c r="E31" s="53"/>
      <c r="F31" s="17"/>
    </row>
    <row r="32" spans="1:6" x14ac:dyDescent="0.2">
      <c r="A32" s="197"/>
      <c r="B32" s="69" t="s">
        <v>538</v>
      </c>
      <c r="C32" s="65"/>
      <c r="D32" s="174"/>
      <c r="E32" s="53"/>
      <c r="F32" s="17"/>
    </row>
    <row r="33" spans="1:6" x14ac:dyDescent="0.2">
      <c r="A33" s="60"/>
      <c r="B33" s="131" t="s">
        <v>154</v>
      </c>
      <c r="C33" s="61"/>
      <c r="D33" s="174"/>
      <c r="E33" s="53"/>
      <c r="F33" s="17"/>
    </row>
    <row r="34" spans="1:6" x14ac:dyDescent="0.2">
      <c r="A34" s="11"/>
      <c r="B34" s="200" t="str">
        <f>КСС1!B$34</f>
        <v>Изкопи в 20% з.п. и 80% ск.п.</v>
      </c>
      <c r="C34" s="29"/>
      <c r="D34" s="336"/>
      <c r="E34" s="125"/>
      <c r="F34" s="17"/>
    </row>
    <row r="35" spans="1:6" x14ac:dyDescent="0.2">
      <c r="A35" s="11"/>
      <c r="B35" s="132" t="s">
        <v>194</v>
      </c>
      <c r="C35" s="29" t="s">
        <v>9</v>
      </c>
      <c r="D35" s="336">
        <v>2377.8000000000002</v>
      </c>
      <c r="E35" s="125"/>
      <c r="F35" s="17"/>
    </row>
    <row r="36" spans="1:6" x14ac:dyDescent="0.2">
      <c r="A36" s="11"/>
      <c r="B36" s="133" t="s">
        <v>12</v>
      </c>
      <c r="C36" s="29" t="s">
        <v>9</v>
      </c>
      <c r="D36" s="336">
        <v>628.91499999999996</v>
      </c>
      <c r="E36" s="125"/>
      <c r="F36" s="17"/>
    </row>
    <row r="37" spans="1:6" x14ac:dyDescent="0.2">
      <c r="A37" s="11"/>
      <c r="B37" s="133" t="s">
        <v>13</v>
      </c>
      <c r="C37" s="29" t="s">
        <v>9</v>
      </c>
      <c r="D37" s="336">
        <v>19.8</v>
      </c>
      <c r="E37" s="125"/>
      <c r="F37" s="17"/>
    </row>
    <row r="38" spans="1:6" x14ac:dyDescent="0.2">
      <c r="A38" s="11"/>
      <c r="B38" s="134" t="s">
        <v>560</v>
      </c>
      <c r="C38" s="29" t="s">
        <v>9</v>
      </c>
      <c r="D38" s="316">
        <f>SUM(D35:D37)</f>
        <v>3026.5150000000003</v>
      </c>
      <c r="E38" s="125"/>
      <c r="F38" s="17"/>
    </row>
    <row r="39" spans="1:6" x14ac:dyDescent="0.2">
      <c r="A39" s="11"/>
      <c r="B39" s="133" t="s">
        <v>14</v>
      </c>
      <c r="C39" s="29" t="s">
        <v>9</v>
      </c>
      <c r="D39" s="307">
        <f>D38-D40</f>
        <v>605.30500000000029</v>
      </c>
      <c r="E39" s="125"/>
      <c r="F39" s="17"/>
    </row>
    <row r="40" spans="1:6" x14ac:dyDescent="0.2">
      <c r="A40" s="11"/>
      <c r="B40" s="133" t="s">
        <v>15</v>
      </c>
      <c r="C40" s="30" t="s">
        <v>9</v>
      </c>
      <c r="D40" s="308">
        <f>ROUND(D38*80%,2)</f>
        <v>2421.21</v>
      </c>
      <c r="E40" s="126"/>
      <c r="F40" s="25"/>
    </row>
    <row r="41" spans="1:6" x14ac:dyDescent="0.2">
      <c r="A41" s="11">
        <v>1</v>
      </c>
      <c r="B41" s="45" t="s">
        <v>110</v>
      </c>
      <c r="C41" s="31" t="s">
        <v>9</v>
      </c>
      <c r="D41" s="307">
        <f>D39-D42</f>
        <v>484.24500000000029</v>
      </c>
      <c r="E41" s="159"/>
      <c r="F41" s="32">
        <f t="shared" ref="F41:F60" si="5">ROUND(D41*E41,2)</f>
        <v>0</v>
      </c>
    </row>
    <row r="42" spans="1:6" x14ac:dyDescent="0.2">
      <c r="A42" s="11">
        <v>2</v>
      </c>
      <c r="B42" s="45" t="s">
        <v>98</v>
      </c>
      <c r="C42" s="33" t="s">
        <v>9</v>
      </c>
      <c r="D42" s="308">
        <f>ROUND(D39*20%,2)</f>
        <v>121.06</v>
      </c>
      <c r="E42" s="159"/>
      <c r="F42" s="32">
        <f t="shared" si="5"/>
        <v>0</v>
      </c>
    </row>
    <row r="43" spans="1:6" x14ac:dyDescent="0.2">
      <c r="A43" s="11">
        <v>3</v>
      </c>
      <c r="B43" s="45" t="s">
        <v>197</v>
      </c>
      <c r="C43" s="33" t="s">
        <v>9</v>
      </c>
      <c r="D43" s="307">
        <f>D42</f>
        <v>121.06</v>
      </c>
      <c r="E43" s="159"/>
      <c r="F43" s="32">
        <f t="shared" si="5"/>
        <v>0</v>
      </c>
    </row>
    <row r="44" spans="1:6" x14ac:dyDescent="0.2">
      <c r="A44" s="11">
        <v>3</v>
      </c>
      <c r="B44" s="45" t="s">
        <v>157</v>
      </c>
      <c r="C44" s="33" t="s">
        <v>9</v>
      </c>
      <c r="D44" s="307">
        <f>D39</f>
        <v>605.30500000000029</v>
      </c>
      <c r="E44" s="159"/>
      <c r="F44" s="32">
        <f t="shared" si="5"/>
        <v>0</v>
      </c>
    </row>
    <row r="45" spans="1:6" x14ac:dyDescent="0.2">
      <c r="A45" s="11">
        <v>4</v>
      </c>
      <c r="B45" s="45" t="s">
        <v>198</v>
      </c>
      <c r="C45" s="33" t="s">
        <v>9</v>
      </c>
      <c r="D45" s="307">
        <f>D44</f>
        <v>605.30500000000029</v>
      </c>
      <c r="E45" s="159"/>
      <c r="F45" s="32">
        <f t="shared" si="5"/>
        <v>0</v>
      </c>
    </row>
    <row r="46" spans="1:6" x14ac:dyDescent="0.2">
      <c r="A46" s="11">
        <v>5</v>
      </c>
      <c r="B46" s="200" t="str">
        <f>КСС1!B$46</f>
        <v>Изкоп до 1.20м шир. и до 2м. дълб. скални почви</v>
      </c>
      <c r="C46" s="33" t="s">
        <v>9</v>
      </c>
      <c r="D46" s="307">
        <f>D40</f>
        <v>2421.21</v>
      </c>
      <c r="E46" s="159"/>
      <c r="F46" s="32">
        <f t="shared" si="5"/>
        <v>0</v>
      </c>
    </row>
    <row r="47" spans="1:6" x14ac:dyDescent="0.2">
      <c r="A47" s="11">
        <v>6</v>
      </c>
      <c r="B47" s="45" t="s">
        <v>115</v>
      </c>
      <c r="C47" s="33" t="s">
        <v>9</v>
      </c>
      <c r="D47" s="307">
        <f>D46</f>
        <v>2421.21</v>
      </c>
      <c r="E47" s="159"/>
      <c r="F47" s="32">
        <f t="shared" si="5"/>
        <v>0</v>
      </c>
    </row>
    <row r="48" spans="1:6" x14ac:dyDescent="0.2">
      <c r="A48" s="11">
        <v>7</v>
      </c>
      <c r="B48" s="45" t="s">
        <v>158</v>
      </c>
      <c r="C48" s="33" t="s">
        <v>9</v>
      </c>
      <c r="D48" s="307">
        <f>D46</f>
        <v>2421.21</v>
      </c>
      <c r="E48" s="159"/>
      <c r="F48" s="15">
        <f t="shared" si="5"/>
        <v>0</v>
      </c>
    </row>
    <row r="49" spans="1:6" x14ac:dyDescent="0.2">
      <c r="A49" s="11">
        <v>8</v>
      </c>
      <c r="B49" s="45" t="s">
        <v>199</v>
      </c>
      <c r="C49" s="11" t="s">
        <v>9</v>
      </c>
      <c r="D49" s="307">
        <f>D46</f>
        <v>2421.21</v>
      </c>
      <c r="E49" s="159"/>
      <c r="F49" s="15">
        <f t="shared" si="5"/>
        <v>0</v>
      </c>
    </row>
    <row r="50" spans="1:6" x14ac:dyDescent="0.2">
      <c r="A50" s="11">
        <v>9</v>
      </c>
      <c r="B50" s="45" t="s">
        <v>21</v>
      </c>
      <c r="C50" s="11" t="s">
        <v>9</v>
      </c>
      <c r="D50" s="329">
        <v>528.40000000000009</v>
      </c>
      <c r="E50" s="22"/>
      <c r="F50" s="15">
        <f t="shared" si="5"/>
        <v>0</v>
      </c>
    </row>
    <row r="51" spans="1:6" x14ac:dyDescent="0.2">
      <c r="A51" s="11">
        <v>10</v>
      </c>
      <c r="B51" s="45" t="s">
        <v>16</v>
      </c>
      <c r="C51" s="11" t="s">
        <v>9</v>
      </c>
      <c r="D51" s="329">
        <v>2498.1149999999998</v>
      </c>
      <c r="E51" s="22"/>
      <c r="F51" s="15">
        <f t="shared" si="5"/>
        <v>0</v>
      </c>
    </row>
    <row r="52" spans="1:6" x14ac:dyDescent="0.2">
      <c r="A52" s="11">
        <v>11</v>
      </c>
      <c r="B52" s="45" t="s">
        <v>70</v>
      </c>
      <c r="C52" s="11" t="s">
        <v>9</v>
      </c>
      <c r="D52" s="329">
        <v>2498.1149999999998</v>
      </c>
      <c r="E52" s="22"/>
      <c r="F52" s="15">
        <f t="shared" si="5"/>
        <v>0</v>
      </c>
    </row>
    <row r="53" spans="1:6" x14ac:dyDescent="0.2">
      <c r="A53" s="11">
        <v>12</v>
      </c>
      <c r="B53" s="45" t="s">
        <v>150</v>
      </c>
      <c r="C53" s="11" t="s">
        <v>9</v>
      </c>
      <c r="D53" s="317">
        <v>8.4</v>
      </c>
      <c r="E53" s="22"/>
      <c r="F53" s="15">
        <f t="shared" si="5"/>
        <v>0</v>
      </c>
    </row>
    <row r="54" spans="1:6" x14ac:dyDescent="0.2">
      <c r="A54" s="11">
        <v>13</v>
      </c>
      <c r="B54" s="135" t="s">
        <v>71</v>
      </c>
      <c r="C54" s="11" t="s">
        <v>7</v>
      </c>
      <c r="D54" s="329">
        <v>7</v>
      </c>
      <c r="E54" s="22"/>
      <c r="F54" s="15">
        <f t="shared" si="5"/>
        <v>0</v>
      </c>
    </row>
    <row r="55" spans="1:6" x14ac:dyDescent="0.2">
      <c r="A55" s="11">
        <v>14</v>
      </c>
      <c r="B55" s="135" t="s">
        <v>72</v>
      </c>
      <c r="C55" s="11" t="s">
        <v>7</v>
      </c>
      <c r="D55" s="329">
        <v>4</v>
      </c>
      <c r="E55" s="22"/>
      <c r="F55" s="15">
        <f t="shared" si="5"/>
        <v>0</v>
      </c>
    </row>
    <row r="56" spans="1:6" x14ac:dyDescent="0.2">
      <c r="A56" s="11">
        <v>15</v>
      </c>
      <c r="B56" s="135" t="s">
        <v>24</v>
      </c>
      <c r="C56" s="11" t="s">
        <v>7</v>
      </c>
      <c r="D56" s="318">
        <v>50</v>
      </c>
      <c r="E56" s="22"/>
      <c r="F56" s="15">
        <f t="shared" si="5"/>
        <v>0</v>
      </c>
    </row>
    <row r="57" spans="1:6" x14ac:dyDescent="0.2">
      <c r="A57" s="11">
        <v>16</v>
      </c>
      <c r="B57" s="135" t="s">
        <v>73</v>
      </c>
      <c r="C57" s="11" t="s">
        <v>9</v>
      </c>
      <c r="D57" s="329">
        <v>37.9</v>
      </c>
      <c r="E57" s="22"/>
      <c r="F57" s="15">
        <f t="shared" si="5"/>
        <v>0</v>
      </c>
    </row>
    <row r="58" spans="1:6" x14ac:dyDescent="0.2">
      <c r="A58" s="11">
        <v>17</v>
      </c>
      <c r="B58" s="135" t="s">
        <v>17</v>
      </c>
      <c r="C58" s="11" t="s">
        <v>9</v>
      </c>
      <c r="D58" s="329">
        <v>37.9</v>
      </c>
      <c r="E58" s="22"/>
      <c r="F58" s="15">
        <f t="shared" si="5"/>
        <v>0</v>
      </c>
    </row>
    <row r="59" spans="1:6" x14ac:dyDescent="0.2">
      <c r="A59" s="11">
        <v>18</v>
      </c>
      <c r="B59" s="135" t="s">
        <v>18</v>
      </c>
      <c r="C59" s="11" t="s">
        <v>7</v>
      </c>
      <c r="D59" s="329">
        <v>29</v>
      </c>
      <c r="E59" s="22"/>
      <c r="F59" s="15">
        <f t="shared" si="5"/>
        <v>0</v>
      </c>
    </row>
    <row r="60" spans="1:6" x14ac:dyDescent="0.2">
      <c r="A60" s="11">
        <v>19</v>
      </c>
      <c r="B60" s="45" t="s">
        <v>117</v>
      </c>
      <c r="C60" s="11" t="s">
        <v>5</v>
      </c>
      <c r="D60" s="329">
        <v>8</v>
      </c>
      <c r="E60" s="22"/>
      <c r="F60" s="15">
        <f t="shared" si="5"/>
        <v>0</v>
      </c>
    </row>
    <row r="61" spans="1:6" x14ac:dyDescent="0.2">
      <c r="A61" s="11"/>
      <c r="B61" s="135" t="s">
        <v>74</v>
      </c>
      <c r="C61" s="11"/>
      <c r="D61" s="329"/>
      <c r="E61" s="19"/>
      <c r="F61" s="23">
        <f>ROUND(SUM(F7:F60),2)</f>
        <v>0</v>
      </c>
    </row>
    <row r="62" spans="1:6" x14ac:dyDescent="0.2">
      <c r="A62" s="10" t="s">
        <v>19</v>
      </c>
      <c r="B62" s="136" t="s">
        <v>20</v>
      </c>
      <c r="C62" s="34"/>
      <c r="D62" s="337"/>
      <c r="E62" s="127"/>
      <c r="F62" s="32"/>
    </row>
    <row r="63" spans="1:6" x14ac:dyDescent="0.2">
      <c r="A63" s="11">
        <v>1</v>
      </c>
      <c r="B63" s="45" t="s">
        <v>444</v>
      </c>
      <c r="C63" s="28"/>
      <c r="D63" s="338"/>
      <c r="E63" s="124"/>
      <c r="F63" s="35"/>
    </row>
    <row r="64" spans="1:6" x14ac:dyDescent="0.2">
      <c r="A64" s="11"/>
      <c r="B64" s="137" t="s">
        <v>445</v>
      </c>
      <c r="C64" s="36" t="s">
        <v>5</v>
      </c>
      <c r="D64" s="339">
        <v>1321</v>
      </c>
      <c r="E64" s="146"/>
      <c r="F64" s="37">
        <f>ROUND(D64*E64,2)</f>
        <v>0</v>
      </c>
    </row>
    <row r="65" spans="1:6" x14ac:dyDescent="0.2">
      <c r="A65" s="11">
        <v>2</v>
      </c>
      <c r="B65" s="45" t="s">
        <v>122</v>
      </c>
      <c r="C65" s="28"/>
      <c r="D65" s="338"/>
      <c r="E65" s="124"/>
      <c r="F65" s="35"/>
    </row>
    <row r="66" spans="1:6" x14ac:dyDescent="0.2">
      <c r="A66" s="11"/>
      <c r="B66" s="45" t="s">
        <v>446</v>
      </c>
      <c r="C66" s="11" t="s">
        <v>7</v>
      </c>
      <c r="D66" s="329">
        <v>22</v>
      </c>
      <c r="E66" s="22"/>
      <c r="F66" s="15">
        <f t="shared" ref="F66:F83" si="6">ROUND(D66*E66,2)</f>
        <v>0</v>
      </c>
    </row>
    <row r="67" spans="1:6" x14ac:dyDescent="0.2">
      <c r="A67" s="11"/>
      <c r="B67" s="45" t="s">
        <v>447</v>
      </c>
      <c r="C67" s="11" t="s">
        <v>7</v>
      </c>
      <c r="D67" s="329">
        <v>8</v>
      </c>
      <c r="E67" s="19"/>
      <c r="F67" s="15">
        <f t="shared" si="6"/>
        <v>0</v>
      </c>
    </row>
    <row r="68" spans="1:6" x14ac:dyDescent="0.2">
      <c r="A68" s="11"/>
      <c r="B68" s="45" t="s">
        <v>448</v>
      </c>
      <c r="C68" s="11" t="s">
        <v>7</v>
      </c>
      <c r="D68" s="329">
        <v>1</v>
      </c>
      <c r="E68" s="19"/>
      <c r="F68" s="15">
        <f t="shared" si="6"/>
        <v>0</v>
      </c>
    </row>
    <row r="69" spans="1:6" x14ac:dyDescent="0.2">
      <c r="A69" s="11"/>
      <c r="B69" s="45" t="s">
        <v>449</v>
      </c>
      <c r="C69" s="11" t="s">
        <v>7</v>
      </c>
      <c r="D69" s="329">
        <v>1</v>
      </c>
      <c r="E69" s="19"/>
      <c r="F69" s="15">
        <f t="shared" si="6"/>
        <v>0</v>
      </c>
    </row>
    <row r="70" spans="1:6" x14ac:dyDescent="0.2">
      <c r="A70" s="11"/>
      <c r="B70" s="45" t="s">
        <v>450</v>
      </c>
      <c r="C70" s="11" t="s">
        <v>7</v>
      </c>
      <c r="D70" s="329">
        <v>5</v>
      </c>
      <c r="E70" s="19"/>
      <c r="F70" s="15">
        <f t="shared" si="6"/>
        <v>0</v>
      </c>
    </row>
    <row r="71" spans="1:6" x14ac:dyDescent="0.2">
      <c r="A71" s="11"/>
      <c r="B71" s="45" t="s">
        <v>451</v>
      </c>
      <c r="C71" s="11" t="s">
        <v>7</v>
      </c>
      <c r="D71" s="329">
        <v>2</v>
      </c>
      <c r="E71" s="19"/>
      <c r="F71" s="15">
        <f t="shared" si="6"/>
        <v>0</v>
      </c>
    </row>
    <row r="72" spans="1:6" x14ac:dyDescent="0.2">
      <c r="A72" s="11"/>
      <c r="B72" s="45" t="s">
        <v>452</v>
      </c>
      <c r="C72" s="11" t="s">
        <v>75</v>
      </c>
      <c r="D72" s="329">
        <v>2</v>
      </c>
      <c r="E72" s="19"/>
      <c r="F72" s="15">
        <f t="shared" si="6"/>
        <v>0</v>
      </c>
    </row>
    <row r="73" spans="1:6" x14ac:dyDescent="0.2">
      <c r="A73" s="11"/>
      <c r="B73" s="45" t="s">
        <v>453</v>
      </c>
      <c r="C73" s="11" t="s">
        <v>7</v>
      </c>
      <c r="D73" s="329">
        <v>18</v>
      </c>
      <c r="E73" s="19"/>
      <c r="F73" s="15">
        <f t="shared" si="6"/>
        <v>0</v>
      </c>
    </row>
    <row r="74" spans="1:6" x14ac:dyDescent="0.2">
      <c r="A74" s="11">
        <v>4</v>
      </c>
      <c r="B74" s="138" t="s">
        <v>118</v>
      </c>
      <c r="C74" s="11" t="s">
        <v>7</v>
      </c>
      <c r="D74" s="318">
        <v>120</v>
      </c>
      <c r="E74" s="19"/>
      <c r="F74" s="15">
        <f t="shared" si="6"/>
        <v>0</v>
      </c>
    </row>
    <row r="75" spans="1:6" x14ac:dyDescent="0.2">
      <c r="A75" s="11">
        <v>5</v>
      </c>
      <c r="B75" s="135" t="s">
        <v>28</v>
      </c>
      <c r="C75" s="11" t="s">
        <v>7</v>
      </c>
      <c r="D75" s="329">
        <v>4</v>
      </c>
      <c r="E75" s="22"/>
      <c r="F75" s="15">
        <f t="shared" si="6"/>
        <v>0</v>
      </c>
    </row>
    <row r="76" spans="1:6" x14ac:dyDescent="0.2">
      <c r="A76" s="11">
        <v>6</v>
      </c>
      <c r="B76" s="135" t="s">
        <v>76</v>
      </c>
      <c r="C76" s="11" t="s">
        <v>7</v>
      </c>
      <c r="D76" s="329">
        <v>7</v>
      </c>
      <c r="E76" s="19"/>
      <c r="F76" s="15">
        <f t="shared" si="6"/>
        <v>0</v>
      </c>
    </row>
    <row r="77" spans="1:6" x14ac:dyDescent="0.2">
      <c r="A77" s="11">
        <v>7</v>
      </c>
      <c r="B77" s="45" t="s">
        <v>117</v>
      </c>
      <c r="C77" s="11" t="s">
        <v>5</v>
      </c>
      <c r="D77" s="329">
        <v>8</v>
      </c>
      <c r="E77" s="22"/>
      <c r="F77" s="15">
        <f t="shared" si="6"/>
        <v>0</v>
      </c>
    </row>
    <row r="78" spans="1:6" x14ac:dyDescent="0.2">
      <c r="A78" s="11">
        <v>8</v>
      </c>
      <c r="B78" s="135" t="s">
        <v>33</v>
      </c>
      <c r="C78" s="11" t="s">
        <v>7</v>
      </c>
      <c r="D78" s="329">
        <v>4</v>
      </c>
      <c r="E78" s="22"/>
      <c r="F78" s="15">
        <f t="shared" si="6"/>
        <v>0</v>
      </c>
    </row>
    <row r="79" spans="1:6" x14ac:dyDescent="0.2">
      <c r="A79" s="11">
        <v>9</v>
      </c>
      <c r="B79" s="135" t="s">
        <v>34</v>
      </c>
      <c r="C79" s="11" t="s">
        <v>7</v>
      </c>
      <c r="D79" s="329">
        <v>7</v>
      </c>
      <c r="E79" s="22"/>
      <c r="F79" s="15">
        <f t="shared" si="6"/>
        <v>0</v>
      </c>
    </row>
    <row r="80" spans="1:6" x14ac:dyDescent="0.2">
      <c r="A80" s="11">
        <v>10</v>
      </c>
      <c r="B80" s="135" t="s">
        <v>30</v>
      </c>
      <c r="C80" s="11" t="s">
        <v>5</v>
      </c>
      <c r="D80" s="329">
        <v>1849.5</v>
      </c>
      <c r="E80" s="22"/>
      <c r="F80" s="15">
        <f t="shared" si="6"/>
        <v>0</v>
      </c>
    </row>
    <row r="81" spans="1:6" x14ac:dyDescent="0.2">
      <c r="A81" s="11">
        <v>11</v>
      </c>
      <c r="B81" s="135" t="s">
        <v>77</v>
      </c>
      <c r="C81" s="11" t="s">
        <v>5</v>
      </c>
      <c r="D81" s="329">
        <v>1849.5</v>
      </c>
      <c r="E81" s="22"/>
      <c r="F81" s="15">
        <f t="shared" si="6"/>
        <v>0</v>
      </c>
    </row>
    <row r="82" spans="1:6" x14ac:dyDescent="0.2">
      <c r="A82" s="11">
        <v>12</v>
      </c>
      <c r="B82" s="135" t="s">
        <v>78</v>
      </c>
      <c r="C82" s="11" t="s">
        <v>5</v>
      </c>
      <c r="D82" s="329">
        <v>1849.5</v>
      </c>
      <c r="E82" s="22"/>
      <c r="F82" s="15">
        <f t="shared" si="6"/>
        <v>0</v>
      </c>
    </row>
    <row r="83" spans="1:6" x14ac:dyDescent="0.2">
      <c r="A83" s="11">
        <v>13</v>
      </c>
      <c r="B83" s="135" t="s">
        <v>79</v>
      </c>
      <c r="C83" s="11" t="s">
        <v>5</v>
      </c>
      <c r="D83" s="329">
        <v>1849.5</v>
      </c>
      <c r="E83" s="22"/>
      <c r="F83" s="15">
        <f t="shared" si="6"/>
        <v>0</v>
      </c>
    </row>
    <row r="84" spans="1:6" x14ac:dyDescent="0.2">
      <c r="A84" s="11"/>
      <c r="B84" s="135" t="s">
        <v>454</v>
      </c>
      <c r="C84" s="11"/>
      <c r="D84" s="329"/>
      <c r="E84" s="19"/>
      <c r="F84" s="23">
        <f>ROUND(SUM(F63:F83),2)</f>
        <v>0</v>
      </c>
    </row>
    <row r="85" spans="1:6" x14ac:dyDescent="0.2">
      <c r="A85" s="10" t="s">
        <v>80</v>
      </c>
      <c r="B85" s="139" t="s">
        <v>455</v>
      </c>
      <c r="C85" s="27"/>
      <c r="D85" s="340"/>
      <c r="E85" s="9"/>
      <c r="F85" s="8"/>
    </row>
    <row r="86" spans="1:6" x14ac:dyDescent="0.2">
      <c r="A86" s="11">
        <v>1</v>
      </c>
      <c r="B86" s="140" t="s">
        <v>81</v>
      </c>
      <c r="C86" s="28"/>
      <c r="D86" s="341"/>
      <c r="E86" s="124"/>
      <c r="F86" s="35"/>
    </row>
    <row r="87" spans="1:6" x14ac:dyDescent="0.2">
      <c r="A87" s="11"/>
      <c r="B87" s="141" t="s">
        <v>82</v>
      </c>
      <c r="C87" s="38" t="s">
        <v>7</v>
      </c>
      <c r="D87" s="342">
        <v>4</v>
      </c>
      <c r="E87" s="129"/>
      <c r="F87" s="39">
        <f t="shared" ref="F87:F106" si="7">ROUND(D87*E87,2)</f>
        <v>0</v>
      </c>
    </row>
    <row r="88" spans="1:6" x14ac:dyDescent="0.2">
      <c r="A88" s="11"/>
      <c r="B88" s="141" t="s">
        <v>83</v>
      </c>
      <c r="C88" s="38" t="s">
        <v>7</v>
      </c>
      <c r="D88" s="342">
        <v>2</v>
      </c>
      <c r="E88" s="129"/>
      <c r="F88" s="39">
        <f t="shared" si="7"/>
        <v>0</v>
      </c>
    </row>
    <row r="89" spans="1:6" x14ac:dyDescent="0.2">
      <c r="A89" s="11"/>
      <c r="B89" s="137" t="s">
        <v>84</v>
      </c>
      <c r="C89" s="36" t="s">
        <v>7</v>
      </c>
      <c r="D89" s="343">
        <v>81</v>
      </c>
      <c r="E89" s="128"/>
      <c r="F89" s="37">
        <f t="shared" si="7"/>
        <v>0</v>
      </c>
    </row>
    <row r="90" spans="1:6" x14ac:dyDescent="0.2">
      <c r="A90" s="11">
        <v>2</v>
      </c>
      <c r="B90" s="140" t="s">
        <v>85</v>
      </c>
      <c r="C90" s="28" t="s">
        <v>5</v>
      </c>
      <c r="D90" s="341">
        <v>22</v>
      </c>
      <c r="E90" s="124"/>
      <c r="F90" s="35">
        <f t="shared" si="7"/>
        <v>0</v>
      </c>
    </row>
    <row r="91" spans="1:6" x14ac:dyDescent="0.2">
      <c r="A91" s="11"/>
      <c r="B91" s="141" t="s">
        <v>86</v>
      </c>
      <c r="C91" s="38" t="s">
        <v>5</v>
      </c>
      <c r="D91" s="342">
        <v>11</v>
      </c>
      <c r="E91" s="129"/>
      <c r="F91" s="39">
        <f t="shared" si="7"/>
        <v>0</v>
      </c>
    </row>
    <row r="92" spans="1:6" x14ac:dyDescent="0.2">
      <c r="A92" s="11"/>
      <c r="B92" s="137" t="s">
        <v>87</v>
      </c>
      <c r="C92" s="36" t="s">
        <v>5</v>
      </c>
      <c r="D92" s="343">
        <v>495.5</v>
      </c>
      <c r="E92" s="128"/>
      <c r="F92" s="37">
        <f t="shared" si="7"/>
        <v>0</v>
      </c>
    </row>
    <row r="93" spans="1:6" x14ac:dyDescent="0.2">
      <c r="A93" s="11">
        <v>3</v>
      </c>
      <c r="B93" s="140" t="s">
        <v>88</v>
      </c>
      <c r="C93" s="28" t="s">
        <v>5</v>
      </c>
      <c r="D93" s="341">
        <v>22</v>
      </c>
      <c r="E93" s="124"/>
      <c r="F93" s="35">
        <f t="shared" si="7"/>
        <v>0</v>
      </c>
    </row>
    <row r="94" spans="1:6" x14ac:dyDescent="0.2">
      <c r="A94" s="11"/>
      <c r="B94" s="141" t="s">
        <v>86</v>
      </c>
      <c r="C94" s="38" t="s">
        <v>5</v>
      </c>
      <c r="D94" s="342">
        <v>11</v>
      </c>
      <c r="E94" s="129"/>
      <c r="F94" s="39">
        <f t="shared" si="7"/>
        <v>0</v>
      </c>
    </row>
    <row r="95" spans="1:6" x14ac:dyDescent="0.2">
      <c r="A95" s="11"/>
      <c r="B95" s="137" t="s">
        <v>87</v>
      </c>
      <c r="C95" s="36" t="s">
        <v>5</v>
      </c>
      <c r="D95" s="343">
        <v>495.5</v>
      </c>
      <c r="E95" s="128"/>
      <c r="F95" s="37">
        <f t="shared" si="7"/>
        <v>0</v>
      </c>
    </row>
    <row r="96" spans="1:6" x14ac:dyDescent="0.2">
      <c r="A96" s="11">
        <v>4</v>
      </c>
      <c r="B96" s="140" t="s">
        <v>89</v>
      </c>
      <c r="C96" s="28" t="s">
        <v>7</v>
      </c>
      <c r="D96" s="341">
        <v>8</v>
      </c>
      <c r="E96" s="124"/>
      <c r="F96" s="35">
        <f t="shared" si="7"/>
        <v>0</v>
      </c>
    </row>
    <row r="97" spans="1:6" x14ac:dyDescent="0.2">
      <c r="A97" s="11"/>
      <c r="B97" s="141" t="s">
        <v>90</v>
      </c>
      <c r="C97" s="38" t="s">
        <v>7</v>
      </c>
      <c r="D97" s="342">
        <v>4</v>
      </c>
      <c r="E97" s="129"/>
      <c r="F97" s="39">
        <f t="shared" si="7"/>
        <v>0</v>
      </c>
    </row>
    <row r="98" spans="1:6" x14ac:dyDescent="0.2">
      <c r="A98" s="11"/>
      <c r="B98" s="137" t="s">
        <v>91</v>
      </c>
      <c r="C98" s="36" t="s">
        <v>7</v>
      </c>
      <c r="D98" s="343">
        <v>162</v>
      </c>
      <c r="E98" s="128"/>
      <c r="F98" s="37">
        <f t="shared" si="7"/>
        <v>0</v>
      </c>
    </row>
    <row r="99" spans="1:6" x14ac:dyDescent="0.2">
      <c r="A99" s="11">
        <v>5</v>
      </c>
      <c r="B99" s="140" t="s">
        <v>92</v>
      </c>
      <c r="C99" s="28" t="s">
        <v>7</v>
      </c>
      <c r="D99" s="341">
        <v>8</v>
      </c>
      <c r="E99" s="124"/>
      <c r="F99" s="35">
        <f t="shared" si="7"/>
        <v>0</v>
      </c>
    </row>
    <row r="100" spans="1:6" x14ac:dyDescent="0.2">
      <c r="A100" s="11"/>
      <c r="B100" s="141" t="s">
        <v>90</v>
      </c>
      <c r="C100" s="38" t="s">
        <v>7</v>
      </c>
      <c r="D100" s="342">
        <v>4</v>
      </c>
      <c r="E100" s="129"/>
      <c r="F100" s="39">
        <f t="shared" si="7"/>
        <v>0</v>
      </c>
    </row>
    <row r="101" spans="1:6" x14ac:dyDescent="0.2">
      <c r="A101" s="11"/>
      <c r="B101" s="137" t="s">
        <v>91</v>
      </c>
      <c r="C101" s="36" t="s">
        <v>7</v>
      </c>
      <c r="D101" s="343">
        <v>162</v>
      </c>
      <c r="E101" s="128"/>
      <c r="F101" s="37">
        <f t="shared" si="7"/>
        <v>0</v>
      </c>
    </row>
    <row r="102" spans="1:6" x14ac:dyDescent="0.2">
      <c r="A102" s="11">
        <v>6</v>
      </c>
      <c r="B102" s="135" t="s">
        <v>93</v>
      </c>
      <c r="C102" s="11" t="s">
        <v>7</v>
      </c>
      <c r="D102" s="329">
        <v>4</v>
      </c>
      <c r="E102" s="19"/>
      <c r="F102" s="15">
        <f t="shared" si="7"/>
        <v>0</v>
      </c>
    </row>
    <row r="103" spans="1:6" x14ac:dyDescent="0.2">
      <c r="A103" s="11">
        <v>7</v>
      </c>
      <c r="B103" s="135" t="s">
        <v>94</v>
      </c>
      <c r="C103" s="11" t="s">
        <v>7</v>
      </c>
      <c r="D103" s="329">
        <v>2</v>
      </c>
      <c r="E103" s="19"/>
      <c r="F103" s="15">
        <f t="shared" si="7"/>
        <v>0</v>
      </c>
    </row>
    <row r="104" spans="1:6" x14ac:dyDescent="0.2">
      <c r="A104" s="11">
        <v>8</v>
      </c>
      <c r="B104" s="135" t="s">
        <v>95</v>
      </c>
      <c r="C104" s="11" t="s">
        <v>7</v>
      </c>
      <c r="D104" s="329">
        <v>81</v>
      </c>
      <c r="E104" s="19"/>
      <c r="F104" s="15">
        <f t="shared" si="7"/>
        <v>0</v>
      </c>
    </row>
    <row r="105" spans="1:6" x14ac:dyDescent="0.2">
      <c r="A105" s="11">
        <v>9</v>
      </c>
      <c r="B105" s="135" t="s">
        <v>96</v>
      </c>
      <c r="C105" s="11" t="s">
        <v>9</v>
      </c>
      <c r="D105" s="329">
        <v>4.3500000000000005</v>
      </c>
      <c r="E105" s="22"/>
      <c r="F105" s="15">
        <f t="shared" si="7"/>
        <v>0</v>
      </c>
    </row>
    <row r="106" spans="1:6" x14ac:dyDescent="0.2">
      <c r="A106" s="11">
        <v>10</v>
      </c>
      <c r="B106" s="135" t="s">
        <v>11</v>
      </c>
      <c r="C106" s="11" t="s">
        <v>7</v>
      </c>
      <c r="D106" s="329">
        <v>87</v>
      </c>
      <c r="E106" s="22"/>
      <c r="F106" s="15">
        <f t="shared" si="7"/>
        <v>0</v>
      </c>
    </row>
    <row r="107" spans="1:6" ht="13.5" thickBot="1" x14ac:dyDescent="0.25">
      <c r="A107" s="11"/>
      <c r="B107" s="135" t="s">
        <v>97</v>
      </c>
      <c r="C107" s="11"/>
      <c r="D107" s="329"/>
      <c r="E107" s="19"/>
      <c r="F107" s="23">
        <f>ROUND(SUM(F87:F106),2)</f>
        <v>0</v>
      </c>
    </row>
    <row r="108" spans="1:6" ht="13.5" thickBot="1" x14ac:dyDescent="0.25">
      <c r="A108" s="3"/>
      <c r="B108" s="142" t="s">
        <v>114</v>
      </c>
      <c r="C108" s="71"/>
      <c r="D108" s="156"/>
      <c r="E108" s="122"/>
      <c r="F108" s="73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scale="95" orientation="portrait" horizontalDpi="300" verticalDpi="300" r:id="rId1"/>
  <headerFooter alignWithMargins="0">
    <oddFooter>&amp;C&amp;"Arial Narrow,Regular"&amp;A</oddFooter>
  </headerFooter>
  <rowBreaks count="1" manualBreakCount="1">
    <brk id="53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view="pageBreakPreview" zoomScaleNormal="85" zoomScaleSheetLayoutView="100" workbookViewId="0">
      <selection sqref="A1:XFD1"/>
    </sheetView>
  </sheetViews>
  <sheetFormatPr defaultRowHeight="12.75" customHeight="1" x14ac:dyDescent="0.2"/>
  <cols>
    <col min="1" max="1" width="2.7109375" bestFit="1" customWidth="1"/>
    <col min="2" max="2" width="57.7109375" style="120" customWidth="1"/>
    <col min="3" max="3" width="5.28515625" bestFit="1" customWidth="1"/>
    <col min="4" max="5" width="7" style="120" bestFit="1" customWidth="1"/>
    <col min="6" max="6" width="8.7109375" bestFit="1" customWidth="1"/>
  </cols>
  <sheetData>
    <row r="1" spans="1:6" ht="20.25" x14ac:dyDescent="0.2">
      <c r="A1" s="7"/>
      <c r="B1" s="294" t="s">
        <v>440</v>
      </c>
      <c r="C1" s="295"/>
      <c r="D1" s="296"/>
      <c r="E1" s="296"/>
      <c r="F1" s="295"/>
    </row>
    <row r="2" spans="1:6" x14ac:dyDescent="0.2">
      <c r="A2" s="7"/>
      <c r="B2" s="292" t="s">
        <v>439</v>
      </c>
      <c r="C2" s="292"/>
      <c r="D2" s="292"/>
      <c r="E2" s="293"/>
      <c r="F2" s="293"/>
    </row>
    <row r="3" spans="1:6" x14ac:dyDescent="0.2">
      <c r="A3" s="7"/>
      <c r="B3" s="143"/>
      <c r="C3" s="26"/>
      <c r="D3" s="5"/>
      <c r="E3" s="9"/>
      <c r="F3" s="301" t="s">
        <v>311</v>
      </c>
    </row>
    <row r="4" spans="1:6" x14ac:dyDescent="0.2">
      <c r="A4" s="7"/>
      <c r="B4" s="9"/>
      <c r="C4" s="27"/>
      <c r="D4" s="186" t="s">
        <v>163</v>
      </c>
      <c r="E4" s="187"/>
      <c r="F4" s="188"/>
    </row>
    <row r="5" spans="1:6" x14ac:dyDescent="0.2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 x14ac:dyDescent="0.2">
      <c r="A6" s="298"/>
      <c r="B6" s="299" t="s">
        <v>584</v>
      </c>
      <c r="C6" s="297"/>
      <c r="D6" s="168"/>
      <c r="E6" s="187"/>
      <c r="F6" s="300"/>
    </row>
    <row r="7" spans="1:6" x14ac:dyDescent="0.2">
      <c r="A7" s="10" t="s">
        <v>69</v>
      </c>
      <c r="B7" s="130" t="s">
        <v>581</v>
      </c>
      <c r="C7" s="28"/>
      <c r="D7" s="320"/>
      <c r="E7" s="125"/>
      <c r="F7" s="17"/>
    </row>
    <row r="8" spans="1:6" x14ac:dyDescent="0.2">
      <c r="A8" s="13"/>
      <c r="B8" s="131" t="s">
        <v>153</v>
      </c>
      <c r="C8" s="14"/>
      <c r="D8" s="18"/>
      <c r="E8" s="54"/>
      <c r="F8" s="25"/>
    </row>
    <row r="9" spans="1:6" x14ac:dyDescent="0.2">
      <c r="A9" s="60">
        <v>1</v>
      </c>
      <c r="B9" s="68" t="s">
        <v>131</v>
      </c>
      <c r="C9" s="61" t="s">
        <v>132</v>
      </c>
      <c r="D9" s="76">
        <f>ROUND((SUM(D66:D67)-D22-0)*2+SUM(D111:D113)*4,2)</f>
        <v>2332</v>
      </c>
      <c r="E9" s="22"/>
      <c r="F9" s="15">
        <f t="shared" ref="F9:F20" si="0">ROUND(D9*E9,2)</f>
        <v>0</v>
      </c>
    </row>
    <row r="10" spans="1:6" x14ac:dyDescent="0.2">
      <c r="A10" s="60">
        <f>A9+1</f>
        <v>2</v>
      </c>
      <c r="B10" s="68" t="s">
        <v>133</v>
      </c>
      <c r="C10" s="61" t="s">
        <v>134</v>
      </c>
      <c r="D10" s="76">
        <f>ROUND(SUM(D66:D67)+SUM(D111:D113)*2-D22,2)</f>
        <v>1166</v>
      </c>
      <c r="E10" s="22"/>
      <c r="F10" s="15">
        <f t="shared" si="0"/>
        <v>0</v>
      </c>
    </row>
    <row r="11" spans="1:6" x14ac:dyDescent="0.2">
      <c r="A11" s="60">
        <f t="shared" ref="A11:A20" si="1">A10+1</f>
        <v>3</v>
      </c>
      <c r="B11" s="68" t="s">
        <v>443</v>
      </c>
      <c r="C11" s="61" t="s">
        <v>135</v>
      </c>
      <c r="D11" s="62">
        <f>ROUND(SUM(D66:D67)*0.45,2)</f>
        <v>681.3</v>
      </c>
      <c r="E11" s="22"/>
      <c r="F11" s="15">
        <f t="shared" si="0"/>
        <v>0</v>
      </c>
    </row>
    <row r="12" spans="1:6" x14ac:dyDescent="0.2">
      <c r="A12" s="60">
        <f t="shared" si="1"/>
        <v>4</v>
      </c>
      <c r="B12" s="68" t="s">
        <v>136</v>
      </c>
      <c r="C12" s="61" t="s">
        <v>137</v>
      </c>
      <c r="D12" s="62">
        <f>ROUND(D11+D10*0.1,2)</f>
        <v>797.9</v>
      </c>
      <c r="E12" s="22"/>
      <c r="F12" s="15">
        <f t="shared" si="0"/>
        <v>0</v>
      </c>
    </row>
    <row r="13" spans="1:6" x14ac:dyDescent="0.2">
      <c r="A13" s="60">
        <f t="shared" si="1"/>
        <v>5</v>
      </c>
      <c r="B13" s="68" t="s">
        <v>159</v>
      </c>
      <c r="C13" s="61" t="s">
        <v>137</v>
      </c>
      <c r="D13" s="62">
        <f>ROUND(D12,2)</f>
        <v>797.9</v>
      </c>
      <c r="E13" s="22"/>
      <c r="F13" s="15">
        <f t="shared" si="0"/>
        <v>0</v>
      </c>
    </row>
    <row r="14" spans="1:6" x14ac:dyDescent="0.2">
      <c r="A14" s="60">
        <f t="shared" si="1"/>
        <v>6</v>
      </c>
      <c r="B14" s="68" t="s">
        <v>442</v>
      </c>
      <c r="C14" s="61" t="s">
        <v>137</v>
      </c>
      <c r="D14" s="62">
        <f>ROUND(D11,2)</f>
        <v>681.3</v>
      </c>
      <c r="E14" s="22"/>
      <c r="F14" s="15">
        <f t="shared" si="0"/>
        <v>0</v>
      </c>
    </row>
    <row r="15" spans="1:6" ht="25.5" x14ac:dyDescent="0.2">
      <c r="A15" s="60">
        <f t="shared" si="1"/>
        <v>7</v>
      </c>
      <c r="B15" s="68" t="s">
        <v>142</v>
      </c>
      <c r="C15" s="61" t="s">
        <v>139</v>
      </c>
      <c r="D15" s="62">
        <f>ROUND(D19*0.04*2.4,2)</f>
        <v>111.94</v>
      </c>
      <c r="E15" s="22"/>
      <c r="F15" s="15">
        <f t="shared" si="0"/>
        <v>0</v>
      </c>
    </row>
    <row r="16" spans="1:6" ht="25.5" x14ac:dyDescent="0.2">
      <c r="A16" s="60">
        <f t="shared" si="1"/>
        <v>8</v>
      </c>
      <c r="B16" s="68" t="s">
        <v>143</v>
      </c>
      <c r="C16" s="61" t="s">
        <v>139</v>
      </c>
      <c r="D16" s="62">
        <f>ROUND(0,2)</f>
        <v>0</v>
      </c>
      <c r="E16" s="22"/>
      <c r="F16" s="15">
        <f t="shared" si="0"/>
        <v>0</v>
      </c>
    </row>
    <row r="17" spans="1:6" ht="25.5" x14ac:dyDescent="0.2">
      <c r="A17" s="60">
        <f t="shared" si="1"/>
        <v>9</v>
      </c>
      <c r="B17" s="68" t="s">
        <v>144</v>
      </c>
      <c r="C17" s="61" t="s">
        <v>139</v>
      </c>
      <c r="D17" s="62">
        <f>ROUND(D19*0.06*2.4,2)</f>
        <v>167.9</v>
      </c>
      <c r="E17" s="22"/>
      <c r="F17" s="15">
        <f t="shared" si="0"/>
        <v>0</v>
      </c>
    </row>
    <row r="18" spans="1:6" ht="25.5" x14ac:dyDescent="0.2">
      <c r="A18" s="60">
        <f t="shared" si="1"/>
        <v>10</v>
      </c>
      <c r="B18" s="68" t="s">
        <v>145</v>
      </c>
      <c r="C18" s="61" t="s">
        <v>139</v>
      </c>
      <c r="D18" s="62">
        <f>ROUND(0,2)</f>
        <v>0</v>
      </c>
      <c r="E18" s="22"/>
      <c r="F18" s="15">
        <f t="shared" si="0"/>
        <v>0</v>
      </c>
    </row>
    <row r="19" spans="1:6" x14ac:dyDescent="0.2">
      <c r="A19" s="60">
        <f t="shared" si="1"/>
        <v>11</v>
      </c>
      <c r="B19" s="68" t="s">
        <v>155</v>
      </c>
      <c r="C19" s="61" t="s">
        <v>140</v>
      </c>
      <c r="D19" s="62">
        <f>ROUND(D10,2)</f>
        <v>1166</v>
      </c>
      <c r="E19" s="22"/>
      <c r="F19" s="15">
        <f t="shared" si="0"/>
        <v>0</v>
      </c>
    </row>
    <row r="20" spans="1:6" x14ac:dyDescent="0.2">
      <c r="A20" s="60">
        <f t="shared" si="1"/>
        <v>12</v>
      </c>
      <c r="B20" s="68" t="s">
        <v>141</v>
      </c>
      <c r="C20" s="61" t="s">
        <v>132</v>
      </c>
      <c r="D20" s="62">
        <f>ROUND(D9,2)</f>
        <v>2332</v>
      </c>
      <c r="E20" s="22"/>
      <c r="F20" s="15">
        <f t="shared" si="0"/>
        <v>0</v>
      </c>
    </row>
    <row r="21" spans="1:6" x14ac:dyDescent="0.2">
      <c r="A21" s="60"/>
      <c r="B21" s="68"/>
      <c r="C21" s="61"/>
      <c r="D21" s="62"/>
      <c r="E21" s="52"/>
      <c r="F21" s="17"/>
    </row>
    <row r="22" spans="1:6" x14ac:dyDescent="0.2">
      <c r="A22" s="60">
        <f t="shared" ref="A22:A23" si="2">A21+1</f>
        <v>1</v>
      </c>
      <c r="B22" s="68" t="s">
        <v>146</v>
      </c>
      <c r="C22" s="61" t="s">
        <v>140</v>
      </c>
      <c r="D22" s="62">
        <f>ROUND(550,2)</f>
        <v>550</v>
      </c>
      <c r="E22" s="22"/>
      <c r="F22" s="15">
        <f>ROUND(D22*E22,2)</f>
        <v>0</v>
      </c>
    </row>
    <row r="23" spans="1:6" x14ac:dyDescent="0.2">
      <c r="A23" s="60">
        <f t="shared" si="2"/>
        <v>2</v>
      </c>
      <c r="B23" s="68" t="s">
        <v>147</v>
      </c>
      <c r="C23" s="61" t="s">
        <v>140</v>
      </c>
      <c r="D23" s="62">
        <f>ROUND(D22,2)</f>
        <v>550</v>
      </c>
      <c r="E23" s="22"/>
      <c r="F23" s="15">
        <f>ROUND(D23*E23,2)</f>
        <v>0</v>
      </c>
    </row>
    <row r="24" spans="1:6" x14ac:dyDescent="0.2">
      <c r="A24" s="60"/>
      <c r="B24" s="68"/>
      <c r="C24" s="61"/>
      <c r="D24" s="62"/>
      <c r="E24" s="52"/>
      <c r="F24" s="17"/>
    </row>
    <row r="25" spans="1:6" x14ac:dyDescent="0.2">
      <c r="A25" s="63">
        <f t="shared" ref="A25:A30" si="3">A24+1</f>
        <v>1</v>
      </c>
      <c r="B25" s="74" t="s">
        <v>148</v>
      </c>
      <c r="C25" s="59" t="s">
        <v>132</v>
      </c>
      <c r="D25" s="76">
        <f>ROUND(SUM(D111:D113)*1,2)</f>
        <v>101</v>
      </c>
      <c r="E25" s="75"/>
      <c r="F25" s="15">
        <f t="shared" ref="F25:F30" si="4">ROUND(D25*E25,2)</f>
        <v>0</v>
      </c>
    </row>
    <row r="26" spans="1:6" x14ac:dyDescent="0.2">
      <c r="A26" s="63">
        <f t="shared" si="3"/>
        <v>2</v>
      </c>
      <c r="B26" s="74" t="s">
        <v>149</v>
      </c>
      <c r="C26" s="59" t="s">
        <v>140</v>
      </c>
      <c r="D26" s="76">
        <f>ROUND(D25*1.2,2)</f>
        <v>121.2</v>
      </c>
      <c r="E26" s="75"/>
      <c r="F26" s="15">
        <f t="shared" si="4"/>
        <v>0</v>
      </c>
    </row>
    <row r="27" spans="1:6" x14ac:dyDescent="0.2">
      <c r="A27" s="63">
        <f t="shared" si="3"/>
        <v>3</v>
      </c>
      <c r="B27" s="68" t="s">
        <v>136</v>
      </c>
      <c r="C27" s="61" t="s">
        <v>137</v>
      </c>
      <c r="D27" s="62">
        <f>ROUND(D25*0.18*0.5+D26*0.1,2)</f>
        <v>21.21</v>
      </c>
      <c r="E27" s="22"/>
      <c r="F27" s="15">
        <f t="shared" si="4"/>
        <v>0</v>
      </c>
    </row>
    <row r="28" spans="1:6" x14ac:dyDescent="0.2">
      <c r="A28" s="63">
        <f t="shared" si="3"/>
        <v>4</v>
      </c>
      <c r="B28" s="68" t="s">
        <v>138</v>
      </c>
      <c r="C28" s="61" t="s">
        <v>137</v>
      </c>
      <c r="D28" s="62">
        <f>ROUND(D27,2)</f>
        <v>21.21</v>
      </c>
      <c r="E28" s="22"/>
      <c r="F28" s="15">
        <f t="shared" si="4"/>
        <v>0</v>
      </c>
    </row>
    <row r="29" spans="1:6" ht="25.5" x14ac:dyDescent="0.2">
      <c r="A29" s="63">
        <f t="shared" si="3"/>
        <v>5</v>
      </c>
      <c r="B29" s="74" t="s">
        <v>151</v>
      </c>
      <c r="C29" s="59" t="s">
        <v>132</v>
      </c>
      <c r="D29" s="76">
        <f>ROUND(D25,2)</f>
        <v>101</v>
      </c>
      <c r="E29" s="75"/>
      <c r="F29" s="15">
        <f t="shared" si="4"/>
        <v>0</v>
      </c>
    </row>
    <row r="30" spans="1:6" x14ac:dyDescent="0.2">
      <c r="A30" s="63">
        <f t="shared" si="3"/>
        <v>6</v>
      </c>
      <c r="B30" s="74" t="s">
        <v>152</v>
      </c>
      <c r="C30" s="59" t="s">
        <v>140</v>
      </c>
      <c r="D30" s="76">
        <f>ROUND(D26,2)</f>
        <v>121.2</v>
      </c>
      <c r="E30" s="75"/>
      <c r="F30" s="15">
        <f t="shared" si="4"/>
        <v>0</v>
      </c>
    </row>
    <row r="31" spans="1:6" x14ac:dyDescent="0.2">
      <c r="A31" s="63"/>
      <c r="B31" s="74" t="s">
        <v>537</v>
      </c>
      <c r="C31" s="59"/>
      <c r="D31" s="76"/>
      <c r="E31" s="50"/>
      <c r="F31" s="17"/>
    </row>
    <row r="32" spans="1:6" x14ac:dyDescent="0.2">
      <c r="A32" s="63"/>
      <c r="B32" s="74" t="s">
        <v>538</v>
      </c>
      <c r="C32" s="59"/>
      <c r="D32" s="76"/>
      <c r="E32" s="50"/>
      <c r="F32" s="17"/>
    </row>
    <row r="33" spans="1:6" x14ac:dyDescent="0.2">
      <c r="A33" s="60"/>
      <c r="B33" s="67" t="s">
        <v>154</v>
      </c>
      <c r="C33" s="61"/>
      <c r="D33" s="62"/>
      <c r="E33" s="50"/>
      <c r="F33" s="17"/>
    </row>
    <row r="34" spans="1:6" x14ac:dyDescent="0.2">
      <c r="A34" s="14"/>
      <c r="B34" s="201" t="s">
        <v>437</v>
      </c>
      <c r="C34" s="29"/>
      <c r="D34" s="29"/>
      <c r="E34" s="50"/>
      <c r="F34" s="17"/>
    </row>
    <row r="35" spans="1:6" x14ac:dyDescent="0.2">
      <c r="A35" s="14"/>
      <c r="B35" s="41" t="s">
        <v>194</v>
      </c>
      <c r="C35" s="29" t="s">
        <v>9</v>
      </c>
      <c r="D35" s="29">
        <f>ROUND((D67*1+D66*1.05)*1.8,2)</f>
        <v>2861.46</v>
      </c>
      <c r="E35" s="50"/>
      <c r="F35" s="17"/>
    </row>
    <row r="36" spans="1:6" x14ac:dyDescent="0.2">
      <c r="A36" s="14"/>
      <c r="B36" s="41" t="s">
        <v>12</v>
      </c>
      <c r="C36" s="29" t="s">
        <v>9</v>
      </c>
      <c r="D36" s="29">
        <f>ROUND(SUM(D114:D116)*0.7*1.7,2)</f>
        <v>740.18</v>
      </c>
      <c r="E36" s="50"/>
      <c r="F36" s="17"/>
    </row>
    <row r="37" spans="1:6" x14ac:dyDescent="0.2">
      <c r="A37" s="14"/>
      <c r="B37" s="41" t="s">
        <v>13</v>
      </c>
      <c r="C37" s="29" t="s">
        <v>9</v>
      </c>
      <c r="D37" s="29">
        <f>ROUND(SUM(D95:D98)*1.8,2)</f>
        <v>55.8</v>
      </c>
      <c r="E37" s="50"/>
      <c r="F37" s="17"/>
    </row>
    <row r="38" spans="1:6" x14ac:dyDescent="0.2">
      <c r="A38" s="14"/>
      <c r="B38" s="41" t="s">
        <v>560</v>
      </c>
      <c r="C38" s="29" t="s">
        <v>9</v>
      </c>
      <c r="D38" s="316">
        <f>SUM(D35:D37)</f>
        <v>3657.44</v>
      </c>
      <c r="E38" s="50"/>
      <c r="F38" s="17"/>
    </row>
    <row r="39" spans="1:6" x14ac:dyDescent="0.2">
      <c r="A39" s="14"/>
      <c r="B39" s="41" t="s">
        <v>14</v>
      </c>
      <c r="C39" s="29" t="s">
        <v>9</v>
      </c>
      <c r="D39" s="307">
        <f>D38-D40</f>
        <v>731.49000000000024</v>
      </c>
      <c r="E39" s="50"/>
      <c r="F39" s="17"/>
    </row>
    <row r="40" spans="1:6" x14ac:dyDescent="0.2">
      <c r="A40" s="14"/>
      <c r="B40" s="41" t="s">
        <v>15</v>
      </c>
      <c r="C40" s="29" t="s">
        <v>9</v>
      </c>
      <c r="D40" s="308">
        <f>ROUND(D38*80%,2)</f>
        <v>2925.95</v>
      </c>
      <c r="E40" s="51"/>
      <c r="F40" s="25"/>
    </row>
    <row r="41" spans="1:6" x14ac:dyDescent="0.2">
      <c r="A41" s="14">
        <v>1</v>
      </c>
      <c r="B41" s="16" t="s">
        <v>110</v>
      </c>
      <c r="C41" s="11" t="s">
        <v>9</v>
      </c>
      <c r="D41" s="307">
        <f>D39-D42</f>
        <v>585.19000000000028</v>
      </c>
      <c r="E41" s="191"/>
      <c r="F41" s="15">
        <f t="shared" ref="F41:F62" si="5">ROUND(D41*E41,2)</f>
        <v>0</v>
      </c>
    </row>
    <row r="42" spans="1:6" x14ac:dyDescent="0.2">
      <c r="A42" s="14">
        <v>2</v>
      </c>
      <c r="B42" s="16" t="s">
        <v>98</v>
      </c>
      <c r="C42" s="11" t="s">
        <v>9</v>
      </c>
      <c r="D42" s="308">
        <f>ROUND(D39*20%,2)</f>
        <v>146.30000000000001</v>
      </c>
      <c r="E42" s="191"/>
      <c r="F42" s="15">
        <f t="shared" si="5"/>
        <v>0</v>
      </c>
    </row>
    <row r="43" spans="1:6" x14ac:dyDescent="0.2">
      <c r="A43" s="14">
        <v>3</v>
      </c>
      <c r="B43" s="16" t="s">
        <v>197</v>
      </c>
      <c r="C43" s="11" t="s">
        <v>9</v>
      </c>
      <c r="D43" s="307">
        <f>D42</f>
        <v>146.30000000000001</v>
      </c>
      <c r="E43" s="191"/>
      <c r="F43" s="15">
        <f t="shared" si="5"/>
        <v>0</v>
      </c>
    </row>
    <row r="44" spans="1:6" x14ac:dyDescent="0.2">
      <c r="A44" s="14">
        <v>4</v>
      </c>
      <c r="B44" s="16" t="s">
        <v>157</v>
      </c>
      <c r="C44" s="11" t="s">
        <v>9</v>
      </c>
      <c r="D44" s="307">
        <f>D39</f>
        <v>731.49000000000024</v>
      </c>
      <c r="E44" s="191"/>
      <c r="F44" s="15">
        <f t="shared" si="5"/>
        <v>0</v>
      </c>
    </row>
    <row r="45" spans="1:6" x14ac:dyDescent="0.2">
      <c r="A45" s="14">
        <v>5</v>
      </c>
      <c r="B45" s="16" t="s">
        <v>198</v>
      </c>
      <c r="C45" s="11" t="s">
        <v>9</v>
      </c>
      <c r="D45" s="307">
        <f>D44</f>
        <v>731.49000000000024</v>
      </c>
      <c r="E45" s="191"/>
      <c r="F45" s="15">
        <f t="shared" si="5"/>
        <v>0</v>
      </c>
    </row>
    <row r="46" spans="1:6" x14ac:dyDescent="0.2">
      <c r="A46" s="14">
        <v>6</v>
      </c>
      <c r="B46" s="203" t="s">
        <v>438</v>
      </c>
      <c r="C46" s="11" t="s">
        <v>9</v>
      </c>
      <c r="D46" s="307">
        <f>D40</f>
        <v>2925.95</v>
      </c>
      <c r="E46" s="189"/>
      <c r="F46" s="15">
        <f t="shared" si="5"/>
        <v>0</v>
      </c>
    </row>
    <row r="47" spans="1:6" x14ac:dyDescent="0.2">
      <c r="A47" s="14">
        <v>7</v>
      </c>
      <c r="B47" s="16" t="s">
        <v>115</v>
      </c>
      <c r="C47" s="11" t="s">
        <v>9</v>
      </c>
      <c r="D47" s="307">
        <f>D46</f>
        <v>2925.95</v>
      </c>
      <c r="E47" s="191"/>
      <c r="F47" s="15">
        <f t="shared" si="5"/>
        <v>0</v>
      </c>
    </row>
    <row r="48" spans="1:6" x14ac:dyDescent="0.2">
      <c r="A48" s="14">
        <v>8</v>
      </c>
      <c r="B48" s="16" t="s">
        <v>158</v>
      </c>
      <c r="C48" s="11" t="s">
        <v>9</v>
      </c>
      <c r="D48" s="307">
        <f>D46</f>
        <v>2925.95</v>
      </c>
      <c r="E48" s="191"/>
      <c r="F48" s="15">
        <f t="shared" si="5"/>
        <v>0</v>
      </c>
    </row>
    <row r="49" spans="1:6" x14ac:dyDescent="0.2">
      <c r="A49" s="14">
        <v>9</v>
      </c>
      <c r="B49" s="16" t="s">
        <v>199</v>
      </c>
      <c r="C49" s="11" t="s">
        <v>9</v>
      </c>
      <c r="D49" s="307">
        <f>D46</f>
        <v>2925.95</v>
      </c>
      <c r="E49" s="191"/>
      <c r="F49" s="15">
        <f t="shared" si="5"/>
        <v>0</v>
      </c>
    </row>
    <row r="50" spans="1:6" x14ac:dyDescent="0.2">
      <c r="A50" s="14">
        <v>10</v>
      </c>
      <c r="B50" s="16" t="s">
        <v>21</v>
      </c>
      <c r="C50" s="11" t="s">
        <v>9</v>
      </c>
      <c r="D50" s="11">
        <f>SUM(D66:D67)*0.4</f>
        <v>605.6</v>
      </c>
      <c r="E50" s="15"/>
      <c r="F50" s="15">
        <f t="shared" si="5"/>
        <v>0</v>
      </c>
    </row>
    <row r="51" spans="1:6" x14ac:dyDescent="0.2">
      <c r="A51" s="14">
        <v>11</v>
      </c>
      <c r="B51" s="16" t="s">
        <v>16</v>
      </c>
      <c r="C51" s="11" t="s">
        <v>9</v>
      </c>
      <c r="D51" s="11">
        <f>D38-D50</f>
        <v>3051.84</v>
      </c>
      <c r="E51" s="15"/>
      <c r="F51" s="15">
        <f t="shared" si="5"/>
        <v>0</v>
      </c>
    </row>
    <row r="52" spans="1:6" x14ac:dyDescent="0.2">
      <c r="A52" s="14">
        <v>12</v>
      </c>
      <c r="B52" s="16" t="s">
        <v>70</v>
      </c>
      <c r="C52" s="11" t="s">
        <v>9</v>
      </c>
      <c r="D52" s="11">
        <f>D51</f>
        <v>3051.84</v>
      </c>
      <c r="E52" s="15"/>
      <c r="F52" s="15">
        <f t="shared" si="5"/>
        <v>0</v>
      </c>
    </row>
    <row r="53" spans="1:6" x14ac:dyDescent="0.2">
      <c r="A53" s="14">
        <v>13</v>
      </c>
      <c r="B53" s="16" t="s">
        <v>150</v>
      </c>
      <c r="C53" s="11" t="s">
        <v>9</v>
      </c>
      <c r="D53" s="11">
        <v>13.5</v>
      </c>
      <c r="E53" s="15"/>
      <c r="F53" s="15">
        <f t="shared" si="5"/>
        <v>0</v>
      </c>
    </row>
    <row r="54" spans="1:6" x14ac:dyDescent="0.2">
      <c r="A54" s="14">
        <v>14</v>
      </c>
      <c r="B54" s="16" t="s">
        <v>22</v>
      </c>
      <c r="C54" s="11" t="s">
        <v>7</v>
      </c>
      <c r="D54" s="11">
        <v>6</v>
      </c>
      <c r="E54" s="15"/>
      <c r="F54" s="15">
        <f t="shared" si="5"/>
        <v>0</v>
      </c>
    </row>
    <row r="55" spans="1:6" x14ac:dyDescent="0.2">
      <c r="A55" s="14">
        <v>15</v>
      </c>
      <c r="B55" s="16" t="s">
        <v>23</v>
      </c>
      <c r="C55" s="11" t="s">
        <v>7</v>
      </c>
      <c r="D55" s="11">
        <v>52</v>
      </c>
      <c r="E55" s="15"/>
      <c r="F55" s="15">
        <f t="shared" si="5"/>
        <v>0</v>
      </c>
    </row>
    <row r="56" spans="1:6" x14ac:dyDescent="0.2">
      <c r="A56" s="14">
        <v>16</v>
      </c>
      <c r="B56" s="16" t="s">
        <v>24</v>
      </c>
      <c r="C56" s="11" t="s">
        <v>7</v>
      </c>
      <c r="D56" s="11">
        <v>39</v>
      </c>
      <c r="E56" s="15"/>
      <c r="F56" s="15">
        <f t="shared" si="5"/>
        <v>0</v>
      </c>
    </row>
    <row r="57" spans="1:6" x14ac:dyDescent="0.2">
      <c r="A57" s="14">
        <v>17</v>
      </c>
      <c r="B57" s="16" t="s">
        <v>73</v>
      </c>
      <c r="C57" s="11" t="s">
        <v>9</v>
      </c>
      <c r="D57" s="11">
        <v>13.65</v>
      </c>
      <c r="E57" s="15"/>
      <c r="F57" s="15">
        <f t="shared" si="5"/>
        <v>0</v>
      </c>
    </row>
    <row r="58" spans="1:6" x14ac:dyDescent="0.2">
      <c r="A58" s="14">
        <v>18</v>
      </c>
      <c r="B58" s="16" t="s">
        <v>17</v>
      </c>
      <c r="C58" s="11" t="s">
        <v>9</v>
      </c>
      <c r="D58" s="11">
        <v>13.65</v>
      </c>
      <c r="E58" s="15"/>
      <c r="F58" s="15">
        <f t="shared" si="5"/>
        <v>0</v>
      </c>
    </row>
    <row r="59" spans="1:6" x14ac:dyDescent="0.2">
      <c r="A59" s="14">
        <v>19</v>
      </c>
      <c r="B59" s="16" t="s">
        <v>18</v>
      </c>
      <c r="C59" s="11" t="s">
        <v>7</v>
      </c>
      <c r="D59" s="11">
        <v>48</v>
      </c>
      <c r="E59" s="15"/>
      <c r="F59" s="15">
        <f t="shared" si="5"/>
        <v>0</v>
      </c>
    </row>
    <row r="60" spans="1:6" x14ac:dyDescent="0.2">
      <c r="A60" s="14">
        <v>20</v>
      </c>
      <c r="B60" s="16" t="s">
        <v>117</v>
      </c>
      <c r="C60" s="11" t="s">
        <v>5</v>
      </c>
      <c r="D60" s="11">
        <v>16</v>
      </c>
      <c r="E60" s="15"/>
      <c r="F60" s="15">
        <f t="shared" si="5"/>
        <v>0</v>
      </c>
    </row>
    <row r="61" spans="1:6" x14ac:dyDescent="0.2">
      <c r="A61" s="14">
        <v>21</v>
      </c>
      <c r="B61" s="16" t="s">
        <v>99</v>
      </c>
      <c r="C61" s="11" t="s">
        <v>5</v>
      </c>
      <c r="D61" s="11">
        <f>D60</f>
        <v>16</v>
      </c>
      <c r="E61" s="15"/>
      <c r="F61" s="15">
        <f t="shared" si="5"/>
        <v>0</v>
      </c>
    </row>
    <row r="62" spans="1:6" x14ac:dyDescent="0.2">
      <c r="A62" s="14">
        <v>22</v>
      </c>
      <c r="B62" s="16" t="s">
        <v>125</v>
      </c>
      <c r="C62" s="11" t="s">
        <v>7</v>
      </c>
      <c r="D62" s="11">
        <v>2</v>
      </c>
      <c r="E62" s="15"/>
      <c r="F62" s="15">
        <f t="shared" si="5"/>
        <v>0</v>
      </c>
    </row>
    <row r="63" spans="1:6" x14ac:dyDescent="0.2">
      <c r="A63" s="14"/>
      <c r="B63" s="16" t="s">
        <v>126</v>
      </c>
      <c r="C63" s="11"/>
      <c r="D63" s="11"/>
      <c r="E63" s="15"/>
      <c r="F63" s="23">
        <f>ROUND(SUM(F8:F62),2)</f>
        <v>0</v>
      </c>
    </row>
    <row r="64" spans="1:6" x14ac:dyDescent="0.2">
      <c r="A64" s="13" t="s">
        <v>19</v>
      </c>
      <c r="B64" s="67" t="s">
        <v>20</v>
      </c>
      <c r="C64" s="11"/>
      <c r="D64" s="11"/>
      <c r="E64" s="15"/>
      <c r="F64" s="15"/>
    </row>
    <row r="65" spans="1:6" x14ac:dyDescent="0.2">
      <c r="A65" s="14">
        <v>1</v>
      </c>
      <c r="B65" s="16" t="s">
        <v>444</v>
      </c>
      <c r="C65" s="11"/>
      <c r="D65" s="11"/>
      <c r="E65" s="15"/>
      <c r="F65" s="15"/>
    </row>
    <row r="66" spans="1:6" x14ac:dyDescent="0.2">
      <c r="A66" s="14"/>
      <c r="B66" s="16" t="s">
        <v>470</v>
      </c>
      <c r="C66" s="11" t="s">
        <v>5</v>
      </c>
      <c r="D66" s="11">
        <v>1514</v>
      </c>
      <c r="E66" s="15"/>
      <c r="F66" s="15">
        <f>ROUND(D66*E66,2)</f>
        <v>0</v>
      </c>
    </row>
    <row r="67" spans="1:6" x14ac:dyDescent="0.2">
      <c r="A67" s="14"/>
      <c r="B67" s="16" t="s">
        <v>445</v>
      </c>
      <c r="C67" s="11" t="s">
        <v>5</v>
      </c>
      <c r="D67" s="11">
        <v>0</v>
      </c>
      <c r="E67" s="15"/>
      <c r="F67" s="15">
        <f>ROUND(D67*E67,2)</f>
        <v>0</v>
      </c>
    </row>
    <row r="68" spans="1:6" x14ac:dyDescent="0.2">
      <c r="A68" s="14">
        <v>2</v>
      </c>
      <c r="B68" s="16" t="s">
        <v>122</v>
      </c>
      <c r="C68" s="11"/>
      <c r="D68" s="11"/>
      <c r="E68" s="15"/>
      <c r="F68" s="15"/>
    </row>
    <row r="69" spans="1:6" x14ac:dyDescent="0.2">
      <c r="A69" s="14"/>
      <c r="B69" s="16" t="s">
        <v>506</v>
      </c>
      <c r="C69" s="11" t="s">
        <v>7</v>
      </c>
      <c r="D69" s="11">
        <v>2</v>
      </c>
      <c r="E69" s="15"/>
      <c r="F69" s="15">
        <f t="shared" ref="F69:F87" si="6">ROUND(D69*E69,2)</f>
        <v>0</v>
      </c>
    </row>
    <row r="70" spans="1:6" x14ac:dyDescent="0.2">
      <c r="A70" s="14"/>
      <c r="B70" s="16" t="s">
        <v>507</v>
      </c>
      <c r="C70" s="11" t="s">
        <v>7</v>
      </c>
      <c r="D70" s="11">
        <v>1</v>
      </c>
      <c r="E70" s="15"/>
      <c r="F70" s="15">
        <f t="shared" si="6"/>
        <v>0</v>
      </c>
    </row>
    <row r="71" spans="1:6" x14ac:dyDescent="0.2">
      <c r="A71" s="14"/>
      <c r="B71" s="16" t="s">
        <v>458</v>
      </c>
      <c r="C71" s="11" t="s">
        <v>7</v>
      </c>
      <c r="D71" s="11">
        <v>5</v>
      </c>
      <c r="E71" s="15"/>
      <c r="F71" s="15">
        <f t="shared" si="6"/>
        <v>0</v>
      </c>
    </row>
    <row r="72" spans="1:6" x14ac:dyDescent="0.2">
      <c r="A72" s="14"/>
      <c r="B72" s="16" t="s">
        <v>471</v>
      </c>
      <c r="C72" s="11" t="s">
        <v>7</v>
      </c>
      <c r="D72" s="11">
        <v>2</v>
      </c>
      <c r="E72" s="15"/>
      <c r="F72" s="15">
        <f t="shared" si="6"/>
        <v>0</v>
      </c>
    </row>
    <row r="73" spans="1:6" x14ac:dyDescent="0.2">
      <c r="A73" s="14"/>
      <c r="B73" s="16" t="s">
        <v>472</v>
      </c>
      <c r="C73" s="11" t="s">
        <v>7</v>
      </c>
      <c r="D73" s="11">
        <v>8</v>
      </c>
      <c r="E73" s="15"/>
      <c r="F73" s="15">
        <f t="shared" si="6"/>
        <v>0</v>
      </c>
    </row>
    <row r="74" spans="1:6" x14ac:dyDescent="0.2">
      <c r="A74" s="14"/>
      <c r="B74" s="16" t="s">
        <v>446</v>
      </c>
      <c r="C74" s="11" t="s">
        <v>7</v>
      </c>
      <c r="D74" s="11">
        <v>6</v>
      </c>
      <c r="E74" s="15"/>
      <c r="F74" s="15">
        <f t="shared" si="6"/>
        <v>0</v>
      </c>
    </row>
    <row r="75" spans="1:6" x14ac:dyDescent="0.2">
      <c r="A75" s="14"/>
      <c r="B75" s="16" t="s">
        <v>508</v>
      </c>
      <c r="C75" s="11" t="s">
        <v>7</v>
      </c>
      <c r="D75" s="11">
        <v>5</v>
      </c>
      <c r="E75" s="15"/>
      <c r="F75" s="15">
        <f t="shared" si="6"/>
        <v>0</v>
      </c>
    </row>
    <row r="76" spans="1:6" x14ac:dyDescent="0.2">
      <c r="A76" s="14"/>
      <c r="B76" s="16" t="s">
        <v>474</v>
      </c>
      <c r="C76" s="11" t="s">
        <v>7</v>
      </c>
      <c r="D76" s="11">
        <v>1</v>
      </c>
      <c r="E76" s="15"/>
      <c r="F76" s="15">
        <f t="shared" si="6"/>
        <v>0</v>
      </c>
    </row>
    <row r="77" spans="1:6" x14ac:dyDescent="0.2">
      <c r="A77" s="14"/>
      <c r="B77" s="16" t="s">
        <v>509</v>
      </c>
      <c r="C77" s="11" t="s">
        <v>7</v>
      </c>
      <c r="D77" s="11">
        <v>1</v>
      </c>
      <c r="E77" s="15"/>
      <c r="F77" s="15">
        <f t="shared" si="6"/>
        <v>0</v>
      </c>
    </row>
    <row r="78" spans="1:6" x14ac:dyDescent="0.2">
      <c r="A78" s="14"/>
      <c r="B78" s="16" t="s">
        <v>510</v>
      </c>
      <c r="C78" s="11" t="s">
        <v>7</v>
      </c>
      <c r="D78" s="11">
        <v>2</v>
      </c>
      <c r="E78" s="15"/>
      <c r="F78" s="15">
        <f t="shared" si="6"/>
        <v>0</v>
      </c>
    </row>
    <row r="79" spans="1:6" x14ac:dyDescent="0.2">
      <c r="A79" s="14"/>
      <c r="B79" s="16" t="s">
        <v>486</v>
      </c>
      <c r="C79" s="11" t="s">
        <v>100</v>
      </c>
      <c r="D79" s="11">
        <v>2</v>
      </c>
      <c r="E79" s="15"/>
      <c r="F79" s="15">
        <f t="shared" si="6"/>
        <v>0</v>
      </c>
    </row>
    <row r="80" spans="1:6" x14ac:dyDescent="0.2">
      <c r="A80" s="14"/>
      <c r="B80" s="16" t="s">
        <v>481</v>
      </c>
      <c r="C80" s="11" t="s">
        <v>7</v>
      </c>
      <c r="D80" s="11">
        <v>2</v>
      </c>
      <c r="E80" s="15"/>
      <c r="F80" s="15">
        <f t="shared" si="6"/>
        <v>0</v>
      </c>
    </row>
    <row r="81" spans="1:6" x14ac:dyDescent="0.2">
      <c r="A81" s="14"/>
      <c r="B81" s="16" t="s">
        <v>482</v>
      </c>
      <c r="C81" s="11" t="s">
        <v>7</v>
      </c>
      <c r="D81" s="11">
        <v>4</v>
      </c>
      <c r="E81" s="15"/>
      <c r="F81" s="15">
        <f t="shared" si="6"/>
        <v>0</v>
      </c>
    </row>
    <row r="82" spans="1:6" x14ac:dyDescent="0.2">
      <c r="A82" s="14"/>
      <c r="B82" s="16" t="s">
        <v>449</v>
      </c>
      <c r="C82" s="11" t="s">
        <v>7</v>
      </c>
      <c r="D82" s="11">
        <v>1</v>
      </c>
      <c r="E82" s="15"/>
      <c r="F82" s="15">
        <f t="shared" si="6"/>
        <v>0</v>
      </c>
    </row>
    <row r="83" spans="1:6" x14ac:dyDescent="0.2">
      <c r="A83" s="14"/>
      <c r="B83" s="16" t="s">
        <v>450</v>
      </c>
      <c r="C83" s="11" t="s">
        <v>7</v>
      </c>
      <c r="D83" s="11">
        <v>1</v>
      </c>
      <c r="E83" s="15"/>
      <c r="F83" s="15">
        <f t="shared" si="6"/>
        <v>0</v>
      </c>
    </row>
    <row r="84" spans="1:6" x14ac:dyDescent="0.2">
      <c r="A84" s="14"/>
      <c r="B84" s="16" t="s">
        <v>451</v>
      </c>
      <c r="C84" s="11" t="s">
        <v>7</v>
      </c>
      <c r="D84" s="11">
        <v>2</v>
      </c>
      <c r="E84" s="15"/>
      <c r="F84" s="15">
        <f t="shared" si="6"/>
        <v>0</v>
      </c>
    </row>
    <row r="85" spans="1:6" x14ac:dyDescent="0.2">
      <c r="A85" s="14"/>
      <c r="B85" s="16" t="s">
        <v>464</v>
      </c>
      <c r="C85" s="11" t="s">
        <v>7</v>
      </c>
      <c r="D85" s="11">
        <v>18</v>
      </c>
      <c r="E85" s="15"/>
      <c r="F85" s="15">
        <f t="shared" si="6"/>
        <v>0</v>
      </c>
    </row>
    <row r="86" spans="1:6" x14ac:dyDescent="0.2">
      <c r="A86" s="14"/>
      <c r="B86" s="16" t="s">
        <v>452</v>
      </c>
      <c r="C86" s="11" t="s">
        <v>75</v>
      </c>
      <c r="D86" s="11">
        <v>6</v>
      </c>
      <c r="E86" s="15"/>
      <c r="F86" s="15">
        <f t="shared" si="6"/>
        <v>0</v>
      </c>
    </row>
    <row r="87" spans="1:6" x14ac:dyDescent="0.2">
      <c r="A87" s="14"/>
      <c r="B87" s="16" t="s">
        <v>453</v>
      </c>
      <c r="C87" s="11" t="s">
        <v>7</v>
      </c>
      <c r="D87" s="11">
        <v>19</v>
      </c>
      <c r="E87" s="15"/>
      <c r="F87" s="15">
        <f t="shared" si="6"/>
        <v>0</v>
      </c>
    </row>
    <row r="88" spans="1:6" x14ac:dyDescent="0.2">
      <c r="A88" s="14">
        <v>3</v>
      </c>
      <c r="B88" s="16" t="s">
        <v>26</v>
      </c>
      <c r="C88" s="11"/>
      <c r="D88" s="11"/>
      <c r="E88" s="15"/>
      <c r="F88" s="15"/>
    </row>
    <row r="89" spans="1:6" x14ac:dyDescent="0.2">
      <c r="A89" s="14"/>
      <c r="B89" s="16" t="s">
        <v>578</v>
      </c>
      <c r="C89" s="11" t="s">
        <v>7</v>
      </c>
      <c r="D89" s="11">
        <v>2</v>
      </c>
      <c r="E89" s="15"/>
      <c r="F89" s="15">
        <f t="shared" ref="F89:F106" si="7">ROUND(D89*E89,2)</f>
        <v>0</v>
      </c>
    </row>
    <row r="90" spans="1:6" x14ac:dyDescent="0.2">
      <c r="A90" s="14"/>
      <c r="B90" s="16" t="s">
        <v>579</v>
      </c>
      <c r="C90" s="11" t="s">
        <v>7</v>
      </c>
      <c r="D90" s="11">
        <v>4</v>
      </c>
      <c r="E90" s="15"/>
      <c r="F90" s="15">
        <f t="shared" si="7"/>
        <v>0</v>
      </c>
    </row>
    <row r="91" spans="1:6" x14ac:dyDescent="0.2">
      <c r="A91" s="48">
        <v>4</v>
      </c>
      <c r="B91" s="16" t="s">
        <v>118</v>
      </c>
      <c r="C91" s="11" t="s">
        <v>7</v>
      </c>
      <c r="D91" s="11">
        <v>43</v>
      </c>
      <c r="E91" s="15"/>
      <c r="F91" s="15">
        <f t="shared" si="7"/>
        <v>0</v>
      </c>
    </row>
    <row r="92" spans="1:6" x14ac:dyDescent="0.2">
      <c r="A92" s="48">
        <v>5</v>
      </c>
      <c r="B92" s="16" t="s">
        <v>121</v>
      </c>
      <c r="C92" s="11" t="s">
        <v>7</v>
      </c>
      <c r="D92" s="11">
        <v>4</v>
      </c>
      <c r="E92" s="15"/>
      <c r="F92" s="15">
        <f t="shared" si="7"/>
        <v>0</v>
      </c>
    </row>
    <row r="93" spans="1:6" x14ac:dyDescent="0.2">
      <c r="A93" s="48">
        <v>6</v>
      </c>
      <c r="B93" s="16" t="s">
        <v>119</v>
      </c>
      <c r="C93" s="11" t="s">
        <v>7</v>
      </c>
      <c r="D93" s="11">
        <v>122</v>
      </c>
      <c r="E93" s="15"/>
      <c r="F93" s="15">
        <f t="shared" si="7"/>
        <v>0</v>
      </c>
    </row>
    <row r="94" spans="1:6" x14ac:dyDescent="0.2">
      <c r="A94" s="48">
        <v>7</v>
      </c>
      <c r="B94" s="16" t="s">
        <v>120</v>
      </c>
      <c r="C94" s="11" t="s">
        <v>7</v>
      </c>
      <c r="D94" s="11">
        <v>2</v>
      </c>
      <c r="E94" s="15"/>
      <c r="F94" s="15">
        <f t="shared" si="7"/>
        <v>0</v>
      </c>
    </row>
    <row r="95" spans="1:6" x14ac:dyDescent="0.2">
      <c r="A95" s="14">
        <v>9</v>
      </c>
      <c r="B95" s="16" t="s">
        <v>511</v>
      </c>
      <c r="C95" s="11" t="s">
        <v>7</v>
      </c>
      <c r="D95" s="11">
        <v>9</v>
      </c>
      <c r="E95" s="15"/>
      <c r="F95" s="15">
        <f t="shared" si="7"/>
        <v>0</v>
      </c>
    </row>
    <row r="96" spans="1:6" x14ac:dyDescent="0.2">
      <c r="A96" s="14">
        <v>10</v>
      </c>
      <c r="B96" s="16" t="s">
        <v>547</v>
      </c>
      <c r="C96" s="11" t="s">
        <v>7</v>
      </c>
      <c r="D96" s="11">
        <v>4</v>
      </c>
      <c r="E96" s="15"/>
      <c r="F96" s="15">
        <f t="shared" si="7"/>
        <v>0</v>
      </c>
    </row>
    <row r="97" spans="1:6" x14ac:dyDescent="0.2">
      <c r="A97" s="14">
        <v>11</v>
      </c>
      <c r="B97" s="16" t="s">
        <v>28</v>
      </c>
      <c r="C97" s="11" t="s">
        <v>7</v>
      </c>
      <c r="D97" s="11">
        <v>12</v>
      </c>
      <c r="E97" s="15"/>
      <c r="F97" s="15">
        <f t="shared" si="7"/>
        <v>0</v>
      </c>
    </row>
    <row r="98" spans="1:6" x14ac:dyDescent="0.2">
      <c r="A98" s="14">
        <v>12</v>
      </c>
      <c r="B98" s="16" t="s">
        <v>76</v>
      </c>
      <c r="C98" s="11" t="s">
        <v>7</v>
      </c>
      <c r="D98" s="11">
        <v>6</v>
      </c>
      <c r="E98" s="15"/>
      <c r="F98" s="15">
        <f t="shared" si="7"/>
        <v>0</v>
      </c>
    </row>
    <row r="99" spans="1:6" x14ac:dyDescent="0.2">
      <c r="A99" s="14">
        <v>13</v>
      </c>
      <c r="B99" s="16" t="s">
        <v>117</v>
      </c>
      <c r="C99" s="11" t="s">
        <v>5</v>
      </c>
      <c r="D99" s="11">
        <v>8</v>
      </c>
      <c r="E99" s="15"/>
      <c r="F99" s="15">
        <f t="shared" si="7"/>
        <v>0</v>
      </c>
    </row>
    <row r="100" spans="1:6" x14ac:dyDescent="0.2">
      <c r="A100" s="14">
        <v>14</v>
      </c>
      <c r="B100" s="16" t="s">
        <v>116</v>
      </c>
      <c r="C100" s="11" t="s">
        <v>5</v>
      </c>
      <c r="D100" s="11">
        <v>16</v>
      </c>
      <c r="E100" s="15"/>
      <c r="F100" s="15">
        <f t="shared" si="7"/>
        <v>0</v>
      </c>
    </row>
    <row r="101" spans="1:6" x14ac:dyDescent="0.2">
      <c r="A101" s="14">
        <v>15</v>
      </c>
      <c r="B101" s="16" t="s">
        <v>33</v>
      </c>
      <c r="C101" s="11" t="s">
        <v>7</v>
      </c>
      <c r="D101" s="11">
        <v>23</v>
      </c>
      <c r="E101" s="15"/>
      <c r="F101" s="15">
        <f t="shared" si="7"/>
        <v>0</v>
      </c>
    </row>
    <row r="102" spans="1:6" x14ac:dyDescent="0.2">
      <c r="A102" s="14">
        <v>16</v>
      </c>
      <c r="B102" s="16" t="s">
        <v>34</v>
      </c>
      <c r="C102" s="11" t="s">
        <v>7</v>
      </c>
      <c r="D102" s="11">
        <v>6</v>
      </c>
      <c r="E102" s="15"/>
      <c r="F102" s="15">
        <f t="shared" si="7"/>
        <v>0</v>
      </c>
    </row>
    <row r="103" spans="1:6" x14ac:dyDescent="0.2">
      <c r="A103" s="14">
        <v>14</v>
      </c>
      <c r="B103" s="16" t="s">
        <v>30</v>
      </c>
      <c r="C103" s="11" t="s">
        <v>5</v>
      </c>
      <c r="D103" s="11">
        <v>2136</v>
      </c>
      <c r="E103" s="15"/>
      <c r="F103" s="15">
        <f t="shared" si="7"/>
        <v>0</v>
      </c>
    </row>
    <row r="104" spans="1:6" x14ac:dyDescent="0.2">
      <c r="A104" s="14">
        <v>15</v>
      </c>
      <c r="B104" s="16" t="s">
        <v>101</v>
      </c>
      <c r="C104" s="11" t="s">
        <v>5</v>
      </c>
      <c r="D104" s="11">
        <f>D103</f>
        <v>2136</v>
      </c>
      <c r="E104" s="15"/>
      <c r="F104" s="15">
        <f t="shared" si="7"/>
        <v>0</v>
      </c>
    </row>
    <row r="105" spans="1:6" x14ac:dyDescent="0.2">
      <c r="A105" s="14">
        <v>16</v>
      </c>
      <c r="B105" s="16" t="s">
        <v>78</v>
      </c>
      <c r="C105" s="11" t="s">
        <v>5</v>
      </c>
      <c r="D105" s="11">
        <f>D103</f>
        <v>2136</v>
      </c>
      <c r="E105" s="15"/>
      <c r="F105" s="15">
        <f t="shared" si="7"/>
        <v>0</v>
      </c>
    </row>
    <row r="106" spans="1:6" x14ac:dyDescent="0.2">
      <c r="A106" s="14">
        <v>17</v>
      </c>
      <c r="B106" s="16" t="s">
        <v>79</v>
      </c>
      <c r="C106" s="11" t="s">
        <v>5</v>
      </c>
      <c r="D106" s="11">
        <f>D103</f>
        <v>2136</v>
      </c>
      <c r="E106" s="15"/>
      <c r="F106" s="15">
        <f t="shared" si="7"/>
        <v>0</v>
      </c>
    </row>
    <row r="107" spans="1:6" x14ac:dyDescent="0.2">
      <c r="A107" s="14"/>
      <c r="B107" s="16" t="s">
        <v>454</v>
      </c>
      <c r="C107" s="11"/>
      <c r="D107" s="11"/>
      <c r="E107" s="15"/>
      <c r="F107" s="23">
        <f>ROUND(SUM(F66:F106),2)</f>
        <v>0</v>
      </c>
    </row>
    <row r="108" spans="1:6" x14ac:dyDescent="0.2">
      <c r="A108" s="14"/>
      <c r="B108" s="16"/>
      <c r="C108" s="11"/>
      <c r="D108" s="11"/>
      <c r="E108" s="15"/>
      <c r="F108" s="23"/>
    </row>
    <row r="109" spans="1:6" x14ac:dyDescent="0.2">
      <c r="A109" s="13" t="s">
        <v>80</v>
      </c>
      <c r="B109" s="67" t="s">
        <v>512</v>
      </c>
      <c r="C109" s="11"/>
      <c r="D109" s="11"/>
      <c r="E109" s="15"/>
      <c r="F109" s="15"/>
    </row>
    <row r="110" spans="1:6" x14ac:dyDescent="0.2">
      <c r="A110" s="14">
        <v>1</v>
      </c>
      <c r="B110" s="16" t="s">
        <v>102</v>
      </c>
      <c r="C110" s="11"/>
      <c r="D110" s="11"/>
      <c r="E110" s="15"/>
      <c r="F110" s="15"/>
    </row>
    <row r="111" spans="1:6" x14ac:dyDescent="0.2">
      <c r="A111" s="14"/>
      <c r="B111" s="16" t="s">
        <v>103</v>
      </c>
      <c r="C111" s="11" t="s">
        <v>7</v>
      </c>
      <c r="D111" s="11">
        <v>3</v>
      </c>
      <c r="E111" s="15"/>
      <c r="F111" s="15">
        <f t="shared" ref="F111:F124" si="8">ROUND(D111*E111,2)</f>
        <v>0</v>
      </c>
    </row>
    <row r="112" spans="1:6" x14ac:dyDescent="0.2">
      <c r="A112" s="14"/>
      <c r="B112" s="16" t="s">
        <v>104</v>
      </c>
      <c r="C112" s="11" t="s">
        <v>7</v>
      </c>
      <c r="D112" s="11">
        <v>4</v>
      </c>
      <c r="E112" s="15"/>
      <c r="F112" s="15">
        <f t="shared" si="8"/>
        <v>0</v>
      </c>
    </row>
    <row r="113" spans="1:6" x14ac:dyDescent="0.2">
      <c r="A113" s="14"/>
      <c r="B113" s="16" t="s">
        <v>105</v>
      </c>
      <c r="C113" s="11" t="s">
        <v>7</v>
      </c>
      <c r="D113" s="11">
        <v>94</v>
      </c>
      <c r="E113" s="15"/>
      <c r="F113" s="15">
        <f t="shared" si="8"/>
        <v>0</v>
      </c>
    </row>
    <row r="114" spans="1:6" x14ac:dyDescent="0.2">
      <c r="A114" s="14">
        <v>2</v>
      </c>
      <c r="B114" s="16" t="s">
        <v>106</v>
      </c>
      <c r="C114" s="11" t="s">
        <v>5</v>
      </c>
      <c r="D114" s="11">
        <v>23</v>
      </c>
      <c r="E114" s="15"/>
      <c r="F114" s="15">
        <f t="shared" si="8"/>
        <v>0</v>
      </c>
    </row>
    <row r="115" spans="1:6" x14ac:dyDescent="0.2">
      <c r="A115" s="14"/>
      <c r="B115" s="16" t="s">
        <v>86</v>
      </c>
      <c r="C115" s="11" t="s">
        <v>5</v>
      </c>
      <c r="D115" s="11">
        <v>35</v>
      </c>
      <c r="E115" s="15"/>
      <c r="F115" s="15">
        <f t="shared" si="8"/>
        <v>0</v>
      </c>
    </row>
    <row r="116" spans="1:6" x14ac:dyDescent="0.2">
      <c r="A116" s="14"/>
      <c r="B116" s="16" t="s">
        <v>87</v>
      </c>
      <c r="C116" s="11" t="s">
        <v>5</v>
      </c>
      <c r="D116" s="11">
        <f>D113*6</f>
        <v>564</v>
      </c>
      <c r="E116" s="15"/>
      <c r="F116" s="15">
        <f t="shared" si="8"/>
        <v>0</v>
      </c>
    </row>
    <row r="117" spans="1:6" x14ac:dyDescent="0.2">
      <c r="A117" s="14">
        <v>4</v>
      </c>
      <c r="B117" s="16" t="s">
        <v>55</v>
      </c>
      <c r="C117" s="11" t="s">
        <v>7</v>
      </c>
      <c r="D117" s="11">
        <v>6</v>
      </c>
      <c r="E117" s="15"/>
      <c r="F117" s="15">
        <f t="shared" si="8"/>
        <v>0</v>
      </c>
    </row>
    <row r="118" spans="1:6" x14ac:dyDescent="0.2">
      <c r="A118" s="14"/>
      <c r="B118" s="16" t="s">
        <v>90</v>
      </c>
      <c r="C118" s="11" t="s">
        <v>7</v>
      </c>
      <c r="D118" s="11">
        <v>8</v>
      </c>
      <c r="E118" s="15"/>
      <c r="F118" s="15">
        <f t="shared" si="8"/>
        <v>0</v>
      </c>
    </row>
    <row r="119" spans="1:6" x14ac:dyDescent="0.2">
      <c r="A119" s="14"/>
      <c r="B119" s="16" t="s">
        <v>91</v>
      </c>
      <c r="C119" s="11" t="s">
        <v>7</v>
      </c>
      <c r="D119" s="11">
        <v>188</v>
      </c>
      <c r="E119" s="15"/>
      <c r="F119" s="15">
        <f t="shared" si="8"/>
        <v>0</v>
      </c>
    </row>
    <row r="120" spans="1:6" x14ac:dyDescent="0.2">
      <c r="A120" s="14">
        <v>6</v>
      </c>
      <c r="B120" s="16" t="s">
        <v>93</v>
      </c>
      <c r="C120" s="11" t="s">
        <v>7</v>
      </c>
      <c r="D120" s="11">
        <v>3</v>
      </c>
      <c r="E120" s="15"/>
      <c r="F120" s="15">
        <f t="shared" si="8"/>
        <v>0</v>
      </c>
    </row>
    <row r="121" spans="1:6" x14ac:dyDescent="0.2">
      <c r="A121" s="14">
        <v>7</v>
      </c>
      <c r="B121" s="16" t="s">
        <v>94</v>
      </c>
      <c r="C121" s="11" t="s">
        <v>7</v>
      </c>
      <c r="D121" s="11">
        <v>4</v>
      </c>
      <c r="E121" s="15"/>
      <c r="F121" s="15">
        <f t="shared" si="8"/>
        <v>0</v>
      </c>
    </row>
    <row r="122" spans="1:6" x14ac:dyDescent="0.2">
      <c r="A122" s="14">
        <v>8</v>
      </c>
      <c r="B122" s="16" t="s">
        <v>95</v>
      </c>
      <c r="C122" s="11" t="s">
        <v>7</v>
      </c>
      <c r="D122" s="11">
        <v>94</v>
      </c>
      <c r="E122" s="15"/>
      <c r="F122" s="15">
        <f t="shared" si="8"/>
        <v>0</v>
      </c>
    </row>
    <row r="123" spans="1:6" x14ac:dyDescent="0.2">
      <c r="A123" s="14">
        <v>9</v>
      </c>
      <c r="B123" s="16" t="s">
        <v>96</v>
      </c>
      <c r="C123" s="11" t="s">
        <v>9</v>
      </c>
      <c r="D123" s="11">
        <v>5.05</v>
      </c>
      <c r="E123" s="15"/>
      <c r="F123" s="15">
        <f t="shared" si="8"/>
        <v>0</v>
      </c>
    </row>
    <row r="124" spans="1:6" x14ac:dyDescent="0.2">
      <c r="A124" s="14">
        <v>10</v>
      </c>
      <c r="B124" s="16" t="s">
        <v>11</v>
      </c>
      <c r="C124" s="11" t="s">
        <v>7</v>
      </c>
      <c r="D124" s="11">
        <v>101</v>
      </c>
      <c r="E124" s="15"/>
      <c r="F124" s="15">
        <f t="shared" si="8"/>
        <v>0</v>
      </c>
    </row>
    <row r="125" spans="1:6" x14ac:dyDescent="0.2">
      <c r="A125" s="14"/>
      <c r="B125" s="16" t="s">
        <v>97</v>
      </c>
      <c r="C125" s="11"/>
      <c r="D125" s="11"/>
      <c r="E125" s="15"/>
      <c r="F125" s="23">
        <f>ROUND(SUM(F111:F124),2)</f>
        <v>0</v>
      </c>
    </row>
    <row r="126" spans="1:6" ht="13.5" thickBot="1" x14ac:dyDescent="0.25">
      <c r="A126" s="7"/>
      <c r="B126" s="7"/>
      <c r="C126" s="7"/>
      <c r="D126" s="7"/>
      <c r="E126" s="8"/>
      <c r="F126" s="8"/>
    </row>
    <row r="127" spans="1:6" ht="13.5" thickBot="1" x14ac:dyDescent="0.25">
      <c r="A127" s="3"/>
      <c r="B127" s="70" t="s">
        <v>114</v>
      </c>
      <c r="C127" s="71"/>
      <c r="D127" s="71"/>
      <c r="E127" s="72"/>
      <c r="F127" s="73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view="pageBreakPreview" zoomScale="95" zoomScaleNormal="90" zoomScaleSheetLayoutView="95" workbookViewId="0">
      <selection activeCell="B31" sqref="B31"/>
    </sheetView>
  </sheetViews>
  <sheetFormatPr defaultColWidth="9.140625" defaultRowHeight="12.75" outlineLevelCol="1" x14ac:dyDescent="0.2"/>
  <cols>
    <col min="1" max="1" width="3.28515625" style="218" bestFit="1" customWidth="1"/>
    <col min="2" max="2" width="27" style="218" customWidth="1"/>
    <col min="3" max="3" width="8.28515625" style="218" bestFit="1" customWidth="1"/>
    <col min="4" max="4" width="8.28515625" style="218" customWidth="1"/>
    <col min="5" max="9" width="7.42578125" style="264" hidden="1" customWidth="1" outlineLevel="1"/>
    <col min="10" max="10" width="7.42578125" style="264" customWidth="1" collapsed="1"/>
    <col min="11" max="11" width="8.7109375" style="218" customWidth="1"/>
    <col min="12" max="12" width="7.85546875" style="234" bestFit="1" customWidth="1"/>
    <col min="13" max="13" width="8.28515625" style="218" bestFit="1" customWidth="1"/>
    <col min="14" max="14" width="4.28515625" style="218" bestFit="1" customWidth="1"/>
    <col min="15" max="15" width="6" style="218" bestFit="1" customWidth="1"/>
    <col min="16" max="16" width="5.140625" style="218" bestFit="1" customWidth="1"/>
    <col min="17" max="17" width="6" style="218" bestFit="1" customWidth="1"/>
    <col min="18" max="19" width="6.7109375" style="218" bestFit="1" customWidth="1"/>
    <col min="20" max="21" width="6.85546875" style="218" bestFit="1" customWidth="1"/>
    <col min="22" max="22" width="6.7109375" style="218" bestFit="1" customWidth="1"/>
    <col min="23" max="16384" width="9.140625" style="218"/>
  </cols>
  <sheetData>
    <row r="1" spans="1:22" s="208" customFormat="1" ht="15.75" x14ac:dyDescent="0.2">
      <c r="B1" s="208" t="s">
        <v>401</v>
      </c>
      <c r="E1" s="209"/>
      <c r="F1" s="209"/>
      <c r="G1" s="209"/>
      <c r="H1" s="209"/>
      <c r="I1" s="209"/>
      <c r="J1" s="209"/>
    </row>
    <row r="2" spans="1:22" s="208" customFormat="1" ht="15.75" x14ac:dyDescent="0.2">
      <c r="A2" s="210"/>
      <c r="B2" s="211" t="s">
        <v>400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</row>
    <row r="3" spans="1:22" x14ac:dyDescent="0.2">
      <c r="A3" s="212"/>
      <c r="B3" s="212"/>
      <c r="C3" s="213" t="s">
        <v>398</v>
      </c>
      <c r="D3" s="214"/>
      <c r="E3" s="215" t="s">
        <v>399</v>
      </c>
      <c r="F3" s="216"/>
      <c r="G3" s="216"/>
      <c r="H3" s="216"/>
      <c r="I3" s="216"/>
      <c r="J3" s="216"/>
      <c r="K3" s="216"/>
      <c r="L3" s="217"/>
      <c r="M3" s="213" t="s">
        <v>398</v>
      </c>
      <c r="N3" s="212" t="s">
        <v>397</v>
      </c>
    </row>
    <row r="4" spans="1:22" ht="25.5" x14ac:dyDescent="0.2">
      <c r="A4" s="219" t="s">
        <v>3</v>
      </c>
      <c r="B4" s="219" t="s">
        <v>396</v>
      </c>
      <c r="C4" s="220" t="s">
        <v>395</v>
      </c>
      <c r="D4" s="220" t="s">
        <v>394</v>
      </c>
      <c r="E4" s="221" t="s">
        <v>393</v>
      </c>
      <c r="F4" s="222">
        <v>90</v>
      </c>
      <c r="G4" s="222">
        <v>110</v>
      </c>
      <c r="H4" s="222">
        <v>140</v>
      </c>
      <c r="I4" s="222">
        <v>160</v>
      </c>
      <c r="J4" s="221" t="s">
        <v>392</v>
      </c>
      <c r="K4" s="223" t="s">
        <v>391</v>
      </c>
      <c r="L4" s="224" t="s">
        <v>204</v>
      </c>
      <c r="M4" s="225" t="s">
        <v>390</v>
      </c>
      <c r="N4" s="219" t="s">
        <v>3</v>
      </c>
      <c r="O4" s="226">
        <v>1</v>
      </c>
      <c r="P4" s="226">
        <v>2</v>
      </c>
      <c r="Q4" s="226">
        <v>3</v>
      </c>
      <c r="R4" s="226">
        <v>4</v>
      </c>
      <c r="S4" s="226">
        <v>5</v>
      </c>
      <c r="T4" s="226">
        <v>6</v>
      </c>
      <c r="U4" s="226">
        <v>7</v>
      </c>
      <c r="V4" s="226">
        <v>8</v>
      </c>
    </row>
    <row r="5" spans="1:22" x14ac:dyDescent="0.2">
      <c r="A5" s="227"/>
      <c r="B5" s="227"/>
      <c r="C5" s="225"/>
      <c r="D5" s="225"/>
      <c r="E5" s="225" t="s">
        <v>389</v>
      </c>
      <c r="F5" s="225"/>
      <c r="G5" s="225"/>
      <c r="H5" s="225"/>
      <c r="I5" s="225"/>
      <c r="J5" s="225"/>
      <c r="K5" s="225" t="s">
        <v>388</v>
      </c>
      <c r="L5" s="224" t="s">
        <v>388</v>
      </c>
      <c r="M5" s="225" t="s">
        <v>387</v>
      </c>
      <c r="N5" s="227"/>
      <c r="O5" s="225" t="s">
        <v>387</v>
      </c>
      <c r="P5" s="225" t="s">
        <v>387</v>
      </c>
      <c r="Q5" s="225" t="s">
        <v>387</v>
      </c>
      <c r="R5" s="225" t="s">
        <v>387</v>
      </c>
      <c r="S5" s="225" t="s">
        <v>387</v>
      </c>
      <c r="T5" s="225" t="s">
        <v>387</v>
      </c>
      <c r="U5" s="225" t="s">
        <v>387</v>
      </c>
      <c r="V5" s="225" t="s">
        <v>387</v>
      </c>
    </row>
    <row r="6" spans="1:22" s="231" customFormat="1" x14ac:dyDescent="0.2">
      <c r="A6" s="228"/>
      <c r="B6" s="229"/>
      <c r="C6" s="230"/>
      <c r="D6" s="230"/>
      <c r="F6" s="230"/>
      <c r="G6" s="230"/>
      <c r="H6" s="230"/>
      <c r="I6" s="230"/>
      <c r="J6" s="230"/>
      <c r="K6" s="230"/>
      <c r="L6" s="232"/>
      <c r="M6" s="230"/>
      <c r="N6" s="228"/>
    </row>
    <row r="7" spans="1:22" x14ac:dyDescent="0.2">
      <c r="A7" s="225">
        <v>45</v>
      </c>
      <c r="B7" s="233" t="s">
        <v>386</v>
      </c>
      <c r="C7" s="225" t="s">
        <v>358</v>
      </c>
      <c r="D7" s="225" t="s">
        <v>360</v>
      </c>
      <c r="E7" s="221" t="e">
        <f>SUM(#REF!)</f>
        <v>#REF!</v>
      </c>
      <c r="F7" s="221">
        <v>19</v>
      </c>
      <c r="G7" s="221"/>
      <c r="H7" s="221">
        <f>1590-H8</f>
        <v>1040</v>
      </c>
      <c r="I7" s="221"/>
      <c r="J7" s="221">
        <v>140</v>
      </c>
      <c r="K7" s="225">
        <v>1.34</v>
      </c>
      <c r="L7" s="224">
        <v>975</v>
      </c>
      <c r="M7" s="225">
        <f t="shared" ref="M7:M54" si="0">K7*L7</f>
        <v>1306.5</v>
      </c>
      <c r="N7" s="225">
        <v>1</v>
      </c>
      <c r="O7" s="234">
        <f t="shared" ref="O7:V22" si="1">IF($N7=O$4,$M7,)</f>
        <v>1306.5</v>
      </c>
      <c r="P7" s="234">
        <f t="shared" si="1"/>
        <v>0</v>
      </c>
      <c r="Q7" s="234">
        <f t="shared" si="1"/>
        <v>0</v>
      </c>
      <c r="R7" s="234">
        <f t="shared" si="1"/>
        <v>0</v>
      </c>
      <c r="S7" s="234">
        <f t="shared" si="1"/>
        <v>0</v>
      </c>
      <c r="T7" s="234">
        <f t="shared" si="1"/>
        <v>0</v>
      </c>
      <c r="U7" s="234">
        <f t="shared" si="1"/>
        <v>0</v>
      </c>
      <c r="V7" s="234">
        <f t="shared" si="1"/>
        <v>0</v>
      </c>
    </row>
    <row r="8" spans="1:22" x14ac:dyDescent="0.2">
      <c r="A8" s="225">
        <v>46</v>
      </c>
      <c r="B8" s="233" t="s">
        <v>386</v>
      </c>
      <c r="C8" s="235" t="s">
        <v>352</v>
      </c>
      <c r="D8" s="235"/>
      <c r="E8" s="221"/>
      <c r="F8" s="221"/>
      <c r="G8" s="221"/>
      <c r="H8" s="236">
        <v>550</v>
      </c>
      <c r="I8" s="221"/>
      <c r="J8" s="221">
        <v>140</v>
      </c>
      <c r="K8" s="225">
        <v>1.34</v>
      </c>
      <c r="L8" s="224">
        <v>550</v>
      </c>
      <c r="M8" s="235">
        <f t="shared" si="0"/>
        <v>737</v>
      </c>
      <c r="N8" s="225">
        <v>1</v>
      </c>
      <c r="O8" s="234">
        <f t="shared" si="1"/>
        <v>737</v>
      </c>
      <c r="P8" s="234">
        <f t="shared" si="1"/>
        <v>0</v>
      </c>
      <c r="Q8" s="234">
        <f t="shared" si="1"/>
        <v>0</v>
      </c>
      <c r="R8" s="234">
        <f t="shared" si="1"/>
        <v>0</v>
      </c>
      <c r="S8" s="234">
        <f t="shared" si="1"/>
        <v>0</v>
      </c>
      <c r="T8" s="234">
        <f t="shared" si="1"/>
        <v>0</v>
      </c>
      <c r="U8" s="234">
        <f t="shared" si="1"/>
        <v>0</v>
      </c>
      <c r="V8" s="234">
        <f t="shared" si="1"/>
        <v>0</v>
      </c>
    </row>
    <row r="9" spans="1:22" x14ac:dyDescent="0.2">
      <c r="A9" s="225">
        <v>47</v>
      </c>
      <c r="B9" s="233" t="s">
        <v>513</v>
      </c>
      <c r="C9" s="225" t="s">
        <v>358</v>
      </c>
      <c r="D9" s="225" t="s">
        <v>360</v>
      </c>
      <c r="E9" s="221"/>
      <c r="F9" s="221">
        <v>1213</v>
      </c>
      <c r="G9" s="221"/>
      <c r="H9" s="221"/>
      <c r="I9" s="221"/>
      <c r="J9" s="221">
        <v>90</v>
      </c>
      <c r="K9" s="237">
        <v>1</v>
      </c>
      <c r="L9" s="224">
        <v>1171</v>
      </c>
      <c r="M9" s="225">
        <f t="shared" si="0"/>
        <v>1171</v>
      </c>
      <c r="N9" s="225">
        <v>2</v>
      </c>
      <c r="O9" s="234">
        <f t="shared" si="1"/>
        <v>0</v>
      </c>
      <c r="P9" s="234">
        <f t="shared" si="1"/>
        <v>1171</v>
      </c>
      <c r="Q9" s="234">
        <f t="shared" si="1"/>
        <v>0</v>
      </c>
      <c r="R9" s="234">
        <f t="shared" si="1"/>
        <v>0</v>
      </c>
      <c r="S9" s="234">
        <f t="shared" si="1"/>
        <v>0</v>
      </c>
      <c r="T9" s="234">
        <f t="shared" si="1"/>
        <v>0</v>
      </c>
      <c r="U9" s="234">
        <f t="shared" si="1"/>
        <v>0</v>
      </c>
      <c r="V9" s="234">
        <f t="shared" si="1"/>
        <v>0</v>
      </c>
    </row>
    <row r="10" spans="1:22" x14ac:dyDescent="0.2">
      <c r="A10" s="225">
        <v>29</v>
      </c>
      <c r="B10" s="233" t="s">
        <v>385</v>
      </c>
      <c r="C10" s="225" t="s">
        <v>358</v>
      </c>
      <c r="D10" s="225" t="s">
        <v>360</v>
      </c>
      <c r="E10" s="221"/>
      <c r="F10" s="221">
        <v>97</v>
      </c>
      <c r="G10" s="221"/>
      <c r="H10" s="221"/>
      <c r="I10" s="221"/>
      <c r="J10" s="221">
        <v>90</v>
      </c>
      <c r="K10" s="237">
        <v>1</v>
      </c>
      <c r="L10" s="224">
        <v>98</v>
      </c>
      <c r="M10" s="225">
        <f t="shared" si="0"/>
        <v>98</v>
      </c>
      <c r="N10" s="225">
        <v>2</v>
      </c>
      <c r="O10" s="234">
        <f t="shared" si="1"/>
        <v>0</v>
      </c>
      <c r="P10" s="234">
        <f t="shared" si="1"/>
        <v>98</v>
      </c>
      <c r="Q10" s="234">
        <f t="shared" si="1"/>
        <v>0</v>
      </c>
      <c r="R10" s="234">
        <f t="shared" si="1"/>
        <v>0</v>
      </c>
      <c r="S10" s="234">
        <f t="shared" si="1"/>
        <v>0</v>
      </c>
      <c r="T10" s="234">
        <f t="shared" si="1"/>
        <v>0</v>
      </c>
      <c r="U10" s="234">
        <f t="shared" si="1"/>
        <v>0</v>
      </c>
      <c r="V10" s="234">
        <f t="shared" si="1"/>
        <v>0</v>
      </c>
    </row>
    <row r="11" spans="1:22" x14ac:dyDescent="0.2">
      <c r="A11" s="225">
        <v>34</v>
      </c>
      <c r="B11" s="233" t="s">
        <v>557</v>
      </c>
      <c r="C11" s="225" t="s">
        <v>358</v>
      </c>
      <c r="D11" s="225" t="s">
        <v>360</v>
      </c>
      <c r="E11" s="221"/>
      <c r="F11" s="221">
        <v>108</v>
      </c>
      <c r="G11" s="221"/>
      <c r="H11" s="221"/>
      <c r="I11" s="221"/>
      <c r="J11" s="221">
        <v>90</v>
      </c>
      <c r="K11" s="237">
        <v>1</v>
      </c>
      <c r="L11" s="238">
        <v>108</v>
      </c>
      <c r="M11" s="225">
        <f t="shared" si="0"/>
        <v>108</v>
      </c>
      <c r="N11" s="225">
        <v>2</v>
      </c>
      <c r="O11" s="234">
        <f t="shared" si="1"/>
        <v>0</v>
      </c>
      <c r="P11" s="234">
        <f t="shared" si="1"/>
        <v>108</v>
      </c>
      <c r="Q11" s="234">
        <f t="shared" si="1"/>
        <v>0</v>
      </c>
      <c r="R11" s="234">
        <f t="shared" si="1"/>
        <v>0</v>
      </c>
      <c r="S11" s="234">
        <f t="shared" si="1"/>
        <v>0</v>
      </c>
      <c r="T11" s="234">
        <f t="shared" si="1"/>
        <v>0</v>
      </c>
      <c r="U11" s="234">
        <f t="shared" si="1"/>
        <v>0</v>
      </c>
      <c r="V11" s="234">
        <f t="shared" si="1"/>
        <v>0</v>
      </c>
    </row>
    <row r="12" spans="1:22" x14ac:dyDescent="0.2">
      <c r="A12" s="225">
        <v>11</v>
      </c>
      <c r="B12" s="233" t="s">
        <v>548</v>
      </c>
      <c r="C12" s="225" t="s">
        <v>358</v>
      </c>
      <c r="D12" s="225" t="s">
        <v>360</v>
      </c>
      <c r="E12" s="221"/>
      <c r="F12" s="221"/>
      <c r="G12" s="221">
        <v>579</v>
      </c>
      <c r="H12" s="221"/>
      <c r="I12" s="221"/>
      <c r="J12" s="221">
        <v>90</v>
      </c>
      <c r="K12" s="237">
        <v>1</v>
      </c>
      <c r="L12" s="224">
        <v>590</v>
      </c>
      <c r="M12" s="225">
        <f t="shared" si="0"/>
        <v>590</v>
      </c>
      <c r="N12" s="225">
        <v>3</v>
      </c>
      <c r="O12" s="234">
        <f t="shared" si="1"/>
        <v>0</v>
      </c>
      <c r="P12" s="234">
        <f t="shared" si="1"/>
        <v>0</v>
      </c>
      <c r="Q12" s="234">
        <f t="shared" si="1"/>
        <v>590</v>
      </c>
      <c r="R12" s="234">
        <f t="shared" si="1"/>
        <v>0</v>
      </c>
      <c r="S12" s="234">
        <f t="shared" si="1"/>
        <v>0</v>
      </c>
      <c r="T12" s="234">
        <f t="shared" si="1"/>
        <v>0</v>
      </c>
      <c r="U12" s="234">
        <f t="shared" si="1"/>
        <v>0</v>
      </c>
      <c r="V12" s="234">
        <f t="shared" si="1"/>
        <v>0</v>
      </c>
    </row>
    <row r="13" spans="1:22" x14ac:dyDescent="0.2">
      <c r="A13" s="225">
        <v>8</v>
      </c>
      <c r="B13" s="233" t="s">
        <v>514</v>
      </c>
      <c r="C13" s="225" t="s">
        <v>358</v>
      </c>
      <c r="D13" s="225" t="s">
        <v>360</v>
      </c>
      <c r="E13" s="221"/>
      <c r="F13" s="221"/>
      <c r="G13" s="221">
        <v>325</v>
      </c>
      <c r="H13" s="221"/>
      <c r="I13" s="221"/>
      <c r="J13" s="221">
        <v>110</v>
      </c>
      <c r="K13" s="237">
        <v>1</v>
      </c>
      <c r="L13" s="224">
        <v>327</v>
      </c>
      <c r="M13" s="225">
        <f t="shared" si="0"/>
        <v>327</v>
      </c>
      <c r="N13" s="225">
        <v>3</v>
      </c>
      <c r="O13" s="234">
        <f t="shared" si="1"/>
        <v>0</v>
      </c>
      <c r="P13" s="234">
        <f t="shared" si="1"/>
        <v>0</v>
      </c>
      <c r="Q13" s="234">
        <f t="shared" si="1"/>
        <v>327</v>
      </c>
      <c r="R13" s="234">
        <f t="shared" si="1"/>
        <v>0</v>
      </c>
      <c r="S13" s="234">
        <f t="shared" si="1"/>
        <v>0</v>
      </c>
      <c r="T13" s="234">
        <f t="shared" si="1"/>
        <v>0</v>
      </c>
      <c r="U13" s="234">
        <f t="shared" si="1"/>
        <v>0</v>
      </c>
      <c r="V13" s="234">
        <f t="shared" si="1"/>
        <v>0</v>
      </c>
    </row>
    <row r="14" spans="1:22" x14ac:dyDescent="0.2">
      <c r="A14" s="225">
        <v>30</v>
      </c>
      <c r="B14" s="233" t="s">
        <v>549</v>
      </c>
      <c r="C14" s="225" t="s">
        <v>358</v>
      </c>
      <c r="D14" s="225" t="s">
        <v>360</v>
      </c>
      <c r="E14" s="221"/>
      <c r="F14" s="221">
        <v>165</v>
      </c>
      <c r="G14" s="221"/>
      <c r="H14" s="221"/>
      <c r="I14" s="221"/>
      <c r="J14" s="221">
        <v>90</v>
      </c>
      <c r="K14" s="237">
        <v>1</v>
      </c>
      <c r="L14" s="224">
        <v>170</v>
      </c>
      <c r="M14" s="225">
        <f t="shared" si="0"/>
        <v>170</v>
      </c>
      <c r="N14" s="225">
        <v>3</v>
      </c>
      <c r="O14" s="234">
        <f t="shared" si="1"/>
        <v>0</v>
      </c>
      <c r="P14" s="234">
        <f t="shared" si="1"/>
        <v>0</v>
      </c>
      <c r="Q14" s="234">
        <f t="shared" si="1"/>
        <v>170</v>
      </c>
      <c r="R14" s="234">
        <f t="shared" si="1"/>
        <v>0</v>
      </c>
      <c r="S14" s="234">
        <f t="shared" si="1"/>
        <v>0</v>
      </c>
      <c r="T14" s="234">
        <f t="shared" si="1"/>
        <v>0</v>
      </c>
      <c r="U14" s="234">
        <f t="shared" si="1"/>
        <v>0</v>
      </c>
      <c r="V14" s="234">
        <f t="shared" si="1"/>
        <v>0</v>
      </c>
    </row>
    <row r="15" spans="1:22" x14ac:dyDescent="0.2">
      <c r="A15" s="225">
        <v>26</v>
      </c>
      <c r="B15" s="233" t="s">
        <v>384</v>
      </c>
      <c r="C15" s="225" t="s">
        <v>358</v>
      </c>
      <c r="D15" s="225" t="s">
        <v>360</v>
      </c>
      <c r="E15" s="221"/>
      <c r="F15" s="221">
        <f>600-F16-F17</f>
        <v>418</v>
      </c>
      <c r="G15" s="221"/>
      <c r="H15" s="221"/>
      <c r="I15" s="221"/>
      <c r="J15" s="221">
        <v>90</v>
      </c>
      <c r="K15" s="237">
        <v>1</v>
      </c>
      <c r="L15" s="224">
        <v>450</v>
      </c>
      <c r="M15" s="225">
        <f t="shared" si="0"/>
        <v>450</v>
      </c>
      <c r="N15" s="225">
        <v>3</v>
      </c>
      <c r="O15" s="234">
        <f t="shared" si="1"/>
        <v>0</v>
      </c>
      <c r="P15" s="234">
        <f t="shared" si="1"/>
        <v>0</v>
      </c>
      <c r="Q15" s="234">
        <f t="shared" si="1"/>
        <v>450</v>
      </c>
      <c r="R15" s="234">
        <f t="shared" si="1"/>
        <v>0</v>
      </c>
      <c r="S15" s="234">
        <f t="shared" si="1"/>
        <v>0</v>
      </c>
      <c r="T15" s="234">
        <f t="shared" si="1"/>
        <v>0</v>
      </c>
      <c r="U15" s="234">
        <f t="shared" si="1"/>
        <v>0</v>
      </c>
      <c r="V15" s="234">
        <f t="shared" si="1"/>
        <v>0</v>
      </c>
    </row>
    <row r="16" spans="1:22" x14ac:dyDescent="0.2">
      <c r="A16" s="225">
        <v>27</v>
      </c>
      <c r="B16" s="233" t="s">
        <v>384</v>
      </c>
      <c r="C16" s="235" t="s">
        <v>352</v>
      </c>
      <c r="D16" s="235"/>
      <c r="E16" s="221"/>
      <c r="F16" s="236">
        <v>67</v>
      </c>
      <c r="G16" s="221"/>
      <c r="H16" s="221"/>
      <c r="I16" s="221"/>
      <c r="J16" s="221">
        <v>90</v>
      </c>
      <c r="K16" s="237">
        <v>1</v>
      </c>
      <c r="L16" s="224">
        <v>67</v>
      </c>
      <c r="M16" s="235">
        <f t="shared" si="0"/>
        <v>67</v>
      </c>
      <c r="N16" s="225">
        <v>3</v>
      </c>
      <c r="O16" s="234">
        <f t="shared" si="1"/>
        <v>0</v>
      </c>
      <c r="P16" s="234">
        <f t="shared" si="1"/>
        <v>0</v>
      </c>
      <c r="Q16" s="234">
        <f t="shared" si="1"/>
        <v>67</v>
      </c>
      <c r="R16" s="234">
        <f t="shared" si="1"/>
        <v>0</v>
      </c>
      <c r="S16" s="234">
        <f t="shared" si="1"/>
        <v>0</v>
      </c>
      <c r="T16" s="234">
        <f t="shared" si="1"/>
        <v>0</v>
      </c>
      <c r="U16" s="234">
        <f t="shared" si="1"/>
        <v>0</v>
      </c>
      <c r="V16" s="234">
        <f t="shared" si="1"/>
        <v>0</v>
      </c>
    </row>
    <row r="17" spans="1:22" x14ac:dyDescent="0.2">
      <c r="A17" s="225">
        <v>28</v>
      </c>
      <c r="B17" s="233" t="s">
        <v>384</v>
      </c>
      <c r="C17" s="225" t="s">
        <v>355</v>
      </c>
      <c r="D17" s="225"/>
      <c r="E17" s="221"/>
      <c r="F17" s="236">
        <v>115</v>
      </c>
      <c r="G17" s="221"/>
      <c r="H17" s="221"/>
      <c r="I17" s="221"/>
      <c r="J17" s="221">
        <v>90</v>
      </c>
      <c r="K17" s="237">
        <v>1</v>
      </c>
      <c r="L17" s="224">
        <v>115</v>
      </c>
      <c r="M17" s="239">
        <f t="shared" si="0"/>
        <v>115</v>
      </c>
      <c r="N17" s="225">
        <v>3</v>
      </c>
      <c r="O17" s="234">
        <f t="shared" si="1"/>
        <v>0</v>
      </c>
      <c r="P17" s="234">
        <f t="shared" si="1"/>
        <v>0</v>
      </c>
      <c r="Q17" s="234">
        <f t="shared" si="1"/>
        <v>115</v>
      </c>
      <c r="R17" s="234">
        <f t="shared" si="1"/>
        <v>0</v>
      </c>
      <c r="S17" s="234">
        <f t="shared" si="1"/>
        <v>0</v>
      </c>
      <c r="T17" s="234">
        <f t="shared" si="1"/>
        <v>0</v>
      </c>
      <c r="U17" s="234">
        <f t="shared" si="1"/>
        <v>0</v>
      </c>
      <c r="V17" s="234">
        <f t="shared" si="1"/>
        <v>0</v>
      </c>
    </row>
    <row r="18" spans="1:22" x14ac:dyDescent="0.2">
      <c r="A18" s="225">
        <v>15</v>
      </c>
      <c r="B18" s="233" t="s">
        <v>539</v>
      </c>
      <c r="C18" s="225" t="s">
        <v>358</v>
      </c>
      <c r="D18" s="225" t="s">
        <v>360</v>
      </c>
      <c r="E18" s="221"/>
      <c r="F18" s="221">
        <v>134</v>
      </c>
      <c r="G18" s="221"/>
      <c r="H18" s="221"/>
      <c r="I18" s="221"/>
      <c r="J18" s="221">
        <v>90</v>
      </c>
      <c r="K18" s="237">
        <v>1</v>
      </c>
      <c r="L18" s="224">
        <v>134</v>
      </c>
      <c r="M18" s="225">
        <f t="shared" si="0"/>
        <v>134</v>
      </c>
      <c r="N18" s="225">
        <v>3</v>
      </c>
      <c r="O18" s="234">
        <f t="shared" si="1"/>
        <v>0</v>
      </c>
      <c r="P18" s="234">
        <f t="shared" si="1"/>
        <v>0</v>
      </c>
      <c r="Q18" s="234">
        <f t="shared" si="1"/>
        <v>134</v>
      </c>
      <c r="R18" s="234">
        <f t="shared" si="1"/>
        <v>0</v>
      </c>
      <c r="S18" s="234">
        <f t="shared" si="1"/>
        <v>0</v>
      </c>
      <c r="T18" s="234">
        <f t="shared" si="1"/>
        <v>0</v>
      </c>
      <c r="U18" s="234">
        <f t="shared" si="1"/>
        <v>0</v>
      </c>
      <c r="V18" s="234">
        <f t="shared" si="1"/>
        <v>0</v>
      </c>
    </row>
    <row r="19" spans="1:22" x14ac:dyDescent="0.2">
      <c r="A19" s="225">
        <v>7</v>
      </c>
      <c r="B19" s="233" t="s">
        <v>515</v>
      </c>
      <c r="C19" s="225" t="s">
        <v>358</v>
      </c>
      <c r="D19" s="225" t="s">
        <v>360</v>
      </c>
      <c r="E19" s="221"/>
      <c r="F19" s="221">
        <v>167</v>
      </c>
      <c r="G19" s="221"/>
      <c r="H19" s="221"/>
      <c r="I19" s="221"/>
      <c r="J19" s="221">
        <v>90</v>
      </c>
      <c r="K19" s="237">
        <v>1</v>
      </c>
      <c r="L19" s="224">
        <v>170</v>
      </c>
      <c r="M19" s="225">
        <f t="shared" si="0"/>
        <v>170</v>
      </c>
      <c r="N19" s="225">
        <v>3</v>
      </c>
      <c r="O19" s="234">
        <f t="shared" si="1"/>
        <v>0</v>
      </c>
      <c r="P19" s="234">
        <f t="shared" si="1"/>
        <v>0</v>
      </c>
      <c r="Q19" s="234">
        <f t="shared" si="1"/>
        <v>170</v>
      </c>
      <c r="R19" s="234">
        <f t="shared" si="1"/>
        <v>0</v>
      </c>
      <c r="S19" s="234">
        <f t="shared" si="1"/>
        <v>0</v>
      </c>
      <c r="T19" s="234">
        <f t="shared" si="1"/>
        <v>0</v>
      </c>
      <c r="U19" s="234">
        <f t="shared" si="1"/>
        <v>0</v>
      </c>
      <c r="V19" s="234">
        <f t="shared" si="1"/>
        <v>0</v>
      </c>
    </row>
    <row r="20" spans="1:22" x14ac:dyDescent="0.2">
      <c r="A20" s="225">
        <v>12</v>
      </c>
      <c r="B20" s="233" t="s">
        <v>558</v>
      </c>
      <c r="C20" s="225" t="s">
        <v>358</v>
      </c>
      <c r="D20" s="225" t="s">
        <v>360</v>
      </c>
      <c r="E20" s="221"/>
      <c r="F20" s="221"/>
      <c r="G20" s="221"/>
      <c r="H20" s="221"/>
      <c r="I20" s="221"/>
      <c r="J20" s="240">
        <v>110</v>
      </c>
      <c r="K20" s="237">
        <v>1</v>
      </c>
      <c r="L20" s="224">
        <v>456</v>
      </c>
      <c r="M20" s="225">
        <f t="shared" si="0"/>
        <v>456</v>
      </c>
      <c r="N20" s="225">
        <v>4</v>
      </c>
      <c r="O20" s="234">
        <f t="shared" si="1"/>
        <v>0</v>
      </c>
      <c r="P20" s="234">
        <f t="shared" si="1"/>
        <v>0</v>
      </c>
      <c r="Q20" s="234">
        <f t="shared" si="1"/>
        <v>0</v>
      </c>
      <c r="R20" s="234">
        <f t="shared" si="1"/>
        <v>456</v>
      </c>
      <c r="S20" s="234">
        <f t="shared" si="1"/>
        <v>0</v>
      </c>
      <c r="T20" s="234">
        <f t="shared" si="1"/>
        <v>0</v>
      </c>
      <c r="U20" s="234">
        <f t="shared" si="1"/>
        <v>0</v>
      </c>
      <c r="V20" s="234">
        <f t="shared" si="1"/>
        <v>0</v>
      </c>
    </row>
    <row r="21" spans="1:22" x14ac:dyDescent="0.2">
      <c r="A21" s="225">
        <v>5</v>
      </c>
      <c r="B21" s="233" t="s">
        <v>317</v>
      </c>
      <c r="C21" s="225" t="s">
        <v>355</v>
      </c>
      <c r="D21" s="225"/>
      <c r="E21" s="221"/>
      <c r="F21" s="221"/>
      <c r="G21" s="221"/>
      <c r="H21" s="221"/>
      <c r="I21" s="221"/>
      <c r="J21" s="240" t="s">
        <v>383</v>
      </c>
      <c r="K21" s="237">
        <v>1</v>
      </c>
      <c r="L21" s="241">
        <v>316.5</v>
      </c>
      <c r="M21" s="239">
        <f t="shared" si="0"/>
        <v>316.5</v>
      </c>
      <c r="N21" s="225">
        <v>4</v>
      </c>
      <c r="O21" s="234">
        <f t="shared" si="1"/>
        <v>0</v>
      </c>
      <c r="P21" s="234">
        <f t="shared" si="1"/>
        <v>0</v>
      </c>
      <c r="Q21" s="234">
        <f t="shared" si="1"/>
        <v>0</v>
      </c>
      <c r="R21" s="234">
        <f t="shared" si="1"/>
        <v>316.5</v>
      </c>
      <c r="S21" s="234">
        <f t="shared" si="1"/>
        <v>0</v>
      </c>
      <c r="T21" s="234">
        <f t="shared" si="1"/>
        <v>0</v>
      </c>
      <c r="U21" s="234">
        <f t="shared" si="1"/>
        <v>0</v>
      </c>
      <c r="V21" s="234">
        <f t="shared" si="1"/>
        <v>0</v>
      </c>
    </row>
    <row r="22" spans="1:22" x14ac:dyDescent="0.2">
      <c r="A22" s="225"/>
      <c r="B22" s="233" t="s">
        <v>382</v>
      </c>
      <c r="C22" s="242" t="s">
        <v>358</v>
      </c>
      <c r="D22" s="242" t="s">
        <v>360</v>
      </c>
      <c r="E22" s="240"/>
      <c r="F22" s="240">
        <v>134</v>
      </c>
      <c r="G22" s="240"/>
      <c r="H22" s="240"/>
      <c r="I22" s="240"/>
      <c r="J22" s="240">
        <v>90</v>
      </c>
      <c r="K22" s="243">
        <v>1</v>
      </c>
      <c r="L22" s="241">
        <v>232</v>
      </c>
      <c r="M22" s="242">
        <f t="shared" si="0"/>
        <v>232</v>
      </c>
      <c r="N22" s="242">
        <v>4</v>
      </c>
      <c r="O22" s="244">
        <f t="shared" si="1"/>
        <v>0</v>
      </c>
      <c r="P22" s="244">
        <f t="shared" si="1"/>
        <v>0</v>
      </c>
      <c r="Q22" s="244">
        <f t="shared" si="1"/>
        <v>0</v>
      </c>
      <c r="R22" s="244">
        <f t="shared" si="1"/>
        <v>232</v>
      </c>
      <c r="S22" s="244">
        <f t="shared" si="1"/>
        <v>0</v>
      </c>
      <c r="T22" s="244">
        <f t="shared" si="1"/>
        <v>0</v>
      </c>
      <c r="U22" s="244">
        <f t="shared" si="1"/>
        <v>0</v>
      </c>
      <c r="V22" s="244">
        <f t="shared" si="1"/>
        <v>0</v>
      </c>
    </row>
    <row r="23" spans="1:22" x14ac:dyDescent="0.2">
      <c r="A23" s="225">
        <v>14</v>
      </c>
      <c r="B23" s="233" t="s">
        <v>540</v>
      </c>
      <c r="C23" s="225" t="s">
        <v>358</v>
      </c>
      <c r="D23" s="225" t="s">
        <v>360</v>
      </c>
      <c r="E23" s="221"/>
      <c r="F23" s="221"/>
      <c r="G23" s="221"/>
      <c r="H23" s="221"/>
      <c r="I23" s="221"/>
      <c r="J23" s="221">
        <v>90</v>
      </c>
      <c r="K23" s="237">
        <v>1</v>
      </c>
      <c r="L23" s="224">
        <v>544</v>
      </c>
      <c r="M23" s="225">
        <f t="shared" si="0"/>
        <v>544</v>
      </c>
      <c r="N23" s="225">
        <v>4</v>
      </c>
      <c r="O23" s="234">
        <f t="shared" ref="O23:V38" si="2">IF($N23=O$4,$M23,)</f>
        <v>0</v>
      </c>
      <c r="P23" s="234">
        <f t="shared" si="2"/>
        <v>0</v>
      </c>
      <c r="Q23" s="234">
        <f t="shared" si="2"/>
        <v>0</v>
      </c>
      <c r="R23" s="234">
        <f t="shared" si="2"/>
        <v>544</v>
      </c>
      <c r="S23" s="234">
        <f t="shared" si="2"/>
        <v>0</v>
      </c>
      <c r="T23" s="234">
        <f t="shared" si="2"/>
        <v>0</v>
      </c>
      <c r="U23" s="234">
        <f t="shared" si="2"/>
        <v>0</v>
      </c>
      <c r="V23" s="234">
        <f t="shared" si="2"/>
        <v>0</v>
      </c>
    </row>
    <row r="24" spans="1:22" x14ac:dyDescent="0.2">
      <c r="A24" s="225">
        <v>16</v>
      </c>
      <c r="B24" s="233" t="s">
        <v>550</v>
      </c>
      <c r="C24" s="225" t="s">
        <v>358</v>
      </c>
      <c r="D24" s="225" t="s">
        <v>360</v>
      </c>
      <c r="E24" s="221"/>
      <c r="F24" s="221"/>
      <c r="G24" s="221"/>
      <c r="H24" s="221"/>
      <c r="I24" s="221"/>
      <c r="J24" s="221">
        <v>90</v>
      </c>
      <c r="K24" s="237">
        <v>1</v>
      </c>
      <c r="L24" s="224">
        <v>422</v>
      </c>
      <c r="M24" s="225">
        <f t="shared" si="0"/>
        <v>422</v>
      </c>
      <c r="N24" s="225">
        <v>4</v>
      </c>
      <c r="O24" s="234">
        <f t="shared" si="2"/>
        <v>0</v>
      </c>
      <c r="P24" s="234">
        <f t="shared" si="2"/>
        <v>0</v>
      </c>
      <c r="Q24" s="234">
        <f t="shared" si="2"/>
        <v>0</v>
      </c>
      <c r="R24" s="234">
        <f t="shared" si="2"/>
        <v>422</v>
      </c>
      <c r="S24" s="234">
        <f t="shared" si="2"/>
        <v>0</v>
      </c>
      <c r="T24" s="234">
        <f t="shared" si="2"/>
        <v>0</v>
      </c>
      <c r="U24" s="234">
        <f t="shared" si="2"/>
        <v>0</v>
      </c>
      <c r="V24" s="234">
        <f t="shared" si="2"/>
        <v>0</v>
      </c>
    </row>
    <row r="25" spans="1:22" x14ac:dyDescent="0.2">
      <c r="A25" s="225">
        <v>32</v>
      </c>
      <c r="B25" s="245" t="s">
        <v>516</v>
      </c>
      <c r="C25" s="242" t="s">
        <v>358</v>
      </c>
      <c r="D25" s="242" t="s">
        <v>360</v>
      </c>
      <c r="E25" s="240"/>
      <c r="F25" s="240"/>
      <c r="G25" s="240"/>
      <c r="H25" s="240"/>
      <c r="I25" s="240"/>
      <c r="J25" s="240">
        <v>140</v>
      </c>
      <c r="K25" s="243">
        <v>1.34</v>
      </c>
      <c r="L25" s="246">
        <v>194</v>
      </c>
      <c r="M25" s="242">
        <f t="shared" si="0"/>
        <v>259.96000000000004</v>
      </c>
      <c r="N25" s="242">
        <v>5</v>
      </c>
      <c r="O25" s="234">
        <f t="shared" si="2"/>
        <v>0</v>
      </c>
      <c r="P25" s="234">
        <f t="shared" si="2"/>
        <v>0</v>
      </c>
      <c r="Q25" s="234">
        <f t="shared" si="2"/>
        <v>0</v>
      </c>
      <c r="R25" s="234">
        <f t="shared" si="2"/>
        <v>0</v>
      </c>
      <c r="S25" s="234">
        <f t="shared" si="2"/>
        <v>259.96000000000004</v>
      </c>
      <c r="T25" s="234">
        <f t="shared" si="2"/>
        <v>0</v>
      </c>
      <c r="U25" s="234">
        <f t="shared" si="2"/>
        <v>0</v>
      </c>
      <c r="V25" s="234">
        <f t="shared" si="2"/>
        <v>0</v>
      </c>
    </row>
    <row r="26" spans="1:22" x14ac:dyDescent="0.2">
      <c r="A26" s="225">
        <v>36</v>
      </c>
      <c r="B26" s="233" t="s">
        <v>551</v>
      </c>
      <c r="C26" s="225" t="s">
        <v>358</v>
      </c>
      <c r="D26" s="225" t="s">
        <v>360</v>
      </c>
      <c r="E26" s="221"/>
      <c r="F26" s="221"/>
      <c r="G26" s="221"/>
      <c r="H26" s="221"/>
      <c r="I26" s="221"/>
      <c r="J26" s="221" t="s">
        <v>363</v>
      </c>
      <c r="K26" s="237">
        <v>1</v>
      </c>
      <c r="L26" s="224">
        <v>452</v>
      </c>
      <c r="M26" s="225">
        <f t="shared" si="0"/>
        <v>452</v>
      </c>
      <c r="N26" s="225">
        <v>5</v>
      </c>
      <c r="O26" s="234">
        <f t="shared" si="2"/>
        <v>0</v>
      </c>
      <c r="P26" s="234">
        <f t="shared" si="2"/>
        <v>0</v>
      </c>
      <c r="Q26" s="234">
        <f t="shared" si="2"/>
        <v>0</v>
      </c>
      <c r="R26" s="234">
        <f t="shared" si="2"/>
        <v>0</v>
      </c>
      <c r="S26" s="234">
        <f t="shared" si="2"/>
        <v>452</v>
      </c>
      <c r="T26" s="234">
        <f t="shared" si="2"/>
        <v>0</v>
      </c>
      <c r="U26" s="234">
        <f t="shared" si="2"/>
        <v>0</v>
      </c>
      <c r="V26" s="234">
        <f t="shared" si="2"/>
        <v>0</v>
      </c>
    </row>
    <row r="27" spans="1:22" x14ac:dyDescent="0.2">
      <c r="A27" s="225">
        <v>3</v>
      </c>
      <c r="B27" s="247" t="s">
        <v>381</v>
      </c>
      <c r="C27" s="225" t="s">
        <v>358</v>
      </c>
      <c r="D27" s="225" t="s">
        <v>360</v>
      </c>
      <c r="E27" s="221"/>
      <c r="F27" s="221"/>
      <c r="G27" s="221"/>
      <c r="H27" s="221"/>
      <c r="I27" s="221"/>
      <c r="J27" s="221">
        <v>90</v>
      </c>
      <c r="K27" s="237">
        <v>1</v>
      </c>
      <c r="L27" s="224">
        <v>515</v>
      </c>
      <c r="M27" s="225">
        <f t="shared" si="0"/>
        <v>515</v>
      </c>
      <c r="N27" s="225">
        <v>5</v>
      </c>
      <c r="O27" s="234">
        <f t="shared" si="2"/>
        <v>0</v>
      </c>
      <c r="P27" s="234">
        <f t="shared" si="2"/>
        <v>0</v>
      </c>
      <c r="Q27" s="234">
        <f t="shared" si="2"/>
        <v>0</v>
      </c>
      <c r="R27" s="234">
        <f t="shared" si="2"/>
        <v>0</v>
      </c>
      <c r="S27" s="234">
        <f t="shared" si="2"/>
        <v>515</v>
      </c>
      <c r="T27" s="234">
        <f t="shared" si="2"/>
        <v>0</v>
      </c>
      <c r="U27" s="234">
        <f t="shared" si="2"/>
        <v>0</v>
      </c>
      <c r="V27" s="234">
        <f t="shared" si="2"/>
        <v>0</v>
      </c>
    </row>
    <row r="28" spans="1:22" x14ac:dyDescent="0.2">
      <c r="A28" s="225">
        <v>4</v>
      </c>
      <c r="B28" s="233" t="s">
        <v>380</v>
      </c>
      <c r="C28" s="225" t="s">
        <v>355</v>
      </c>
      <c r="D28" s="225"/>
      <c r="E28" s="221"/>
      <c r="F28" s="221"/>
      <c r="G28" s="221"/>
      <c r="H28" s="221"/>
      <c r="I28" s="221"/>
      <c r="J28" s="221">
        <v>90</v>
      </c>
      <c r="K28" s="237">
        <v>1</v>
      </c>
      <c r="L28" s="224">
        <v>337</v>
      </c>
      <c r="M28" s="239">
        <f t="shared" si="0"/>
        <v>337</v>
      </c>
      <c r="N28" s="225">
        <v>5</v>
      </c>
      <c r="O28" s="234">
        <f t="shared" si="2"/>
        <v>0</v>
      </c>
      <c r="P28" s="234">
        <f t="shared" si="2"/>
        <v>0</v>
      </c>
      <c r="Q28" s="234">
        <f t="shared" si="2"/>
        <v>0</v>
      </c>
      <c r="R28" s="234">
        <f t="shared" si="2"/>
        <v>0</v>
      </c>
      <c r="S28" s="234">
        <f t="shared" si="2"/>
        <v>337</v>
      </c>
      <c r="T28" s="234">
        <f t="shared" si="2"/>
        <v>0</v>
      </c>
      <c r="U28" s="234">
        <f t="shared" si="2"/>
        <v>0</v>
      </c>
      <c r="V28" s="234">
        <f t="shared" si="2"/>
        <v>0</v>
      </c>
    </row>
    <row r="29" spans="1:22" x14ac:dyDescent="0.2">
      <c r="A29" s="225">
        <v>35</v>
      </c>
      <c r="B29" s="233" t="s">
        <v>379</v>
      </c>
      <c r="C29" s="225" t="s">
        <v>355</v>
      </c>
      <c r="D29" s="225"/>
      <c r="E29" s="221"/>
      <c r="F29" s="221"/>
      <c r="G29" s="221"/>
      <c r="H29" s="221"/>
      <c r="I29" s="221"/>
      <c r="J29" s="221">
        <v>90</v>
      </c>
      <c r="K29" s="237">
        <v>1</v>
      </c>
      <c r="L29" s="224">
        <v>381</v>
      </c>
      <c r="M29" s="239">
        <f t="shared" si="0"/>
        <v>381</v>
      </c>
      <c r="N29" s="225">
        <v>5</v>
      </c>
      <c r="O29" s="234">
        <f t="shared" si="2"/>
        <v>0</v>
      </c>
      <c r="P29" s="234">
        <f t="shared" si="2"/>
        <v>0</v>
      </c>
      <c r="Q29" s="234">
        <f t="shared" si="2"/>
        <v>0</v>
      </c>
      <c r="R29" s="234">
        <f t="shared" si="2"/>
        <v>0</v>
      </c>
      <c r="S29" s="234">
        <f t="shared" si="2"/>
        <v>381</v>
      </c>
      <c r="T29" s="234">
        <f t="shared" si="2"/>
        <v>0</v>
      </c>
      <c r="U29" s="234">
        <f t="shared" si="2"/>
        <v>0</v>
      </c>
      <c r="V29" s="234">
        <f t="shared" si="2"/>
        <v>0</v>
      </c>
    </row>
    <row r="30" spans="1:22" x14ac:dyDescent="0.2">
      <c r="A30" s="225">
        <v>1</v>
      </c>
      <c r="B30" s="233" t="s">
        <v>378</v>
      </c>
      <c r="C30" s="225" t="s">
        <v>355</v>
      </c>
      <c r="D30" s="225"/>
      <c r="E30" s="221"/>
      <c r="F30" s="221"/>
      <c r="G30" s="221"/>
      <c r="H30" s="221"/>
      <c r="I30" s="221"/>
      <c r="J30" s="221">
        <v>90</v>
      </c>
      <c r="K30" s="237">
        <v>1</v>
      </c>
      <c r="L30" s="224">
        <v>304</v>
      </c>
      <c r="M30" s="239">
        <f t="shared" si="0"/>
        <v>304</v>
      </c>
      <c r="N30" s="225">
        <v>5</v>
      </c>
      <c r="O30" s="234">
        <f t="shared" si="2"/>
        <v>0</v>
      </c>
      <c r="P30" s="234">
        <f t="shared" si="2"/>
        <v>0</v>
      </c>
      <c r="Q30" s="234">
        <f t="shared" si="2"/>
        <v>0</v>
      </c>
      <c r="R30" s="234">
        <f t="shared" si="2"/>
        <v>0</v>
      </c>
      <c r="S30" s="234">
        <f t="shared" si="2"/>
        <v>304</v>
      </c>
      <c r="T30" s="234">
        <f t="shared" si="2"/>
        <v>0</v>
      </c>
      <c r="U30" s="234">
        <f t="shared" si="2"/>
        <v>0</v>
      </c>
      <c r="V30" s="234">
        <f t="shared" si="2"/>
        <v>0</v>
      </c>
    </row>
    <row r="31" spans="1:22" x14ac:dyDescent="0.2">
      <c r="A31" s="225">
        <v>17</v>
      </c>
      <c r="B31" s="233" t="s">
        <v>541</v>
      </c>
      <c r="C31" s="225" t="s">
        <v>358</v>
      </c>
      <c r="D31" s="225" t="s">
        <v>360</v>
      </c>
      <c r="E31" s="221"/>
      <c r="F31" s="221"/>
      <c r="G31" s="221"/>
      <c r="H31" s="221"/>
      <c r="I31" s="221"/>
      <c r="J31" s="221">
        <v>90</v>
      </c>
      <c r="K31" s="237">
        <v>1</v>
      </c>
      <c r="L31" s="224">
        <v>463</v>
      </c>
      <c r="M31" s="225">
        <f t="shared" si="0"/>
        <v>463</v>
      </c>
      <c r="N31" s="225">
        <v>5</v>
      </c>
      <c r="O31" s="234">
        <f t="shared" si="2"/>
        <v>0</v>
      </c>
      <c r="P31" s="234">
        <f t="shared" si="2"/>
        <v>0</v>
      </c>
      <c r="Q31" s="234">
        <f t="shared" si="2"/>
        <v>0</v>
      </c>
      <c r="R31" s="234">
        <f t="shared" si="2"/>
        <v>0</v>
      </c>
      <c r="S31" s="234">
        <f t="shared" si="2"/>
        <v>463</v>
      </c>
      <c r="T31" s="234">
        <f t="shared" si="2"/>
        <v>0</v>
      </c>
      <c r="U31" s="234">
        <f t="shared" si="2"/>
        <v>0</v>
      </c>
      <c r="V31" s="234">
        <f t="shared" si="2"/>
        <v>0</v>
      </c>
    </row>
    <row r="32" spans="1:22" x14ac:dyDescent="0.2">
      <c r="A32" s="225">
        <v>13</v>
      </c>
      <c r="B32" s="233" t="s">
        <v>377</v>
      </c>
      <c r="C32" s="225" t="s">
        <v>358</v>
      </c>
      <c r="D32" s="225" t="s">
        <v>360</v>
      </c>
      <c r="E32" s="221"/>
      <c r="F32" s="221"/>
      <c r="G32" s="221"/>
      <c r="H32" s="221"/>
      <c r="I32" s="221"/>
      <c r="J32" s="221">
        <v>90</v>
      </c>
      <c r="K32" s="237">
        <v>1</v>
      </c>
      <c r="L32" s="224">
        <v>127</v>
      </c>
      <c r="M32" s="225">
        <f t="shared" si="0"/>
        <v>127</v>
      </c>
      <c r="N32" s="225">
        <v>5</v>
      </c>
      <c r="O32" s="234">
        <f t="shared" si="2"/>
        <v>0</v>
      </c>
      <c r="P32" s="234">
        <f t="shared" si="2"/>
        <v>0</v>
      </c>
      <c r="Q32" s="234">
        <f t="shared" si="2"/>
        <v>0</v>
      </c>
      <c r="R32" s="234">
        <f t="shared" si="2"/>
        <v>0</v>
      </c>
      <c r="S32" s="234">
        <f t="shared" si="2"/>
        <v>127</v>
      </c>
      <c r="T32" s="234">
        <f t="shared" si="2"/>
        <v>0</v>
      </c>
      <c r="U32" s="234">
        <f t="shared" si="2"/>
        <v>0</v>
      </c>
      <c r="V32" s="234">
        <f t="shared" si="2"/>
        <v>0</v>
      </c>
    </row>
    <row r="33" spans="1:22" x14ac:dyDescent="0.2">
      <c r="A33" s="225">
        <v>43</v>
      </c>
      <c r="B33" s="233" t="s">
        <v>376</v>
      </c>
      <c r="C33" s="225" t="s">
        <v>358</v>
      </c>
      <c r="D33" s="225" t="s">
        <v>360</v>
      </c>
      <c r="E33" s="221"/>
      <c r="F33" s="221"/>
      <c r="G33" s="221"/>
      <c r="H33" s="221"/>
      <c r="I33" s="221"/>
      <c r="J33" s="221" t="s">
        <v>375</v>
      </c>
      <c r="K33" s="248">
        <v>1.34</v>
      </c>
      <c r="L33" s="246">
        <f>322+193</f>
        <v>515</v>
      </c>
      <c r="M33" s="225">
        <f t="shared" si="0"/>
        <v>690.1</v>
      </c>
      <c r="N33" s="225">
        <v>6</v>
      </c>
      <c r="O33" s="234">
        <f t="shared" si="2"/>
        <v>0</v>
      </c>
      <c r="P33" s="234">
        <f t="shared" si="2"/>
        <v>0</v>
      </c>
      <c r="Q33" s="234">
        <f t="shared" si="2"/>
        <v>0</v>
      </c>
      <c r="R33" s="234">
        <f t="shared" si="2"/>
        <v>0</v>
      </c>
      <c r="S33" s="234">
        <f t="shared" si="2"/>
        <v>0</v>
      </c>
      <c r="T33" s="234">
        <f t="shared" si="2"/>
        <v>690.1</v>
      </c>
      <c r="U33" s="234">
        <f t="shared" si="2"/>
        <v>0</v>
      </c>
      <c r="V33" s="234">
        <f t="shared" si="2"/>
        <v>0</v>
      </c>
    </row>
    <row r="34" spans="1:22" x14ac:dyDescent="0.2">
      <c r="A34" s="225">
        <v>2</v>
      </c>
      <c r="B34" s="247" t="s">
        <v>374</v>
      </c>
      <c r="C34" s="225" t="s">
        <v>358</v>
      </c>
      <c r="D34" s="225" t="s">
        <v>360</v>
      </c>
      <c r="E34" s="221"/>
      <c r="F34" s="221"/>
      <c r="G34" s="221"/>
      <c r="H34" s="221"/>
      <c r="I34" s="221"/>
      <c r="J34" s="221">
        <v>110</v>
      </c>
      <c r="K34" s="237">
        <v>1</v>
      </c>
      <c r="L34" s="224">
        <v>322</v>
      </c>
      <c r="M34" s="225">
        <f t="shared" si="0"/>
        <v>322</v>
      </c>
      <c r="N34" s="225">
        <v>6</v>
      </c>
      <c r="O34" s="234">
        <f t="shared" si="2"/>
        <v>0</v>
      </c>
      <c r="P34" s="234">
        <f t="shared" si="2"/>
        <v>0</v>
      </c>
      <c r="Q34" s="234">
        <f t="shared" si="2"/>
        <v>0</v>
      </c>
      <c r="R34" s="234">
        <f t="shared" si="2"/>
        <v>0</v>
      </c>
      <c r="S34" s="234">
        <f t="shared" si="2"/>
        <v>0</v>
      </c>
      <c r="T34" s="234">
        <f t="shared" si="2"/>
        <v>322</v>
      </c>
      <c r="U34" s="234">
        <f t="shared" si="2"/>
        <v>0</v>
      </c>
      <c r="V34" s="234">
        <f t="shared" si="2"/>
        <v>0</v>
      </c>
    </row>
    <row r="35" spans="1:22" x14ac:dyDescent="0.2">
      <c r="A35" s="225">
        <v>44</v>
      </c>
      <c r="B35" s="233" t="s">
        <v>542</v>
      </c>
      <c r="C35" s="225" t="s">
        <v>358</v>
      </c>
      <c r="D35" s="225" t="s">
        <v>360</v>
      </c>
      <c r="E35" s="221"/>
      <c r="F35" s="221"/>
      <c r="G35" s="221"/>
      <c r="H35" s="221"/>
      <c r="I35" s="221"/>
      <c r="J35" s="221">
        <v>90</v>
      </c>
      <c r="K35" s="237">
        <v>1</v>
      </c>
      <c r="L35" s="224">
        <v>103</v>
      </c>
      <c r="M35" s="225">
        <f t="shared" si="0"/>
        <v>103</v>
      </c>
      <c r="N35" s="225">
        <v>6</v>
      </c>
      <c r="O35" s="234">
        <f t="shared" si="2"/>
        <v>0</v>
      </c>
      <c r="P35" s="234">
        <f t="shared" si="2"/>
        <v>0</v>
      </c>
      <c r="Q35" s="234">
        <f t="shared" si="2"/>
        <v>0</v>
      </c>
      <c r="R35" s="234">
        <f t="shared" si="2"/>
        <v>0</v>
      </c>
      <c r="S35" s="234">
        <f t="shared" si="2"/>
        <v>0</v>
      </c>
      <c r="T35" s="234">
        <f t="shared" si="2"/>
        <v>103</v>
      </c>
      <c r="U35" s="234">
        <f t="shared" si="2"/>
        <v>0</v>
      </c>
      <c r="V35" s="234">
        <f t="shared" si="2"/>
        <v>0</v>
      </c>
    </row>
    <row r="36" spans="1:22" x14ac:dyDescent="0.2">
      <c r="A36" s="225">
        <v>21</v>
      </c>
      <c r="B36" s="233" t="s">
        <v>373</v>
      </c>
      <c r="C36" s="235" t="s">
        <v>352</v>
      </c>
      <c r="D36" s="235"/>
      <c r="E36" s="221"/>
      <c r="F36" s="221"/>
      <c r="G36" s="221"/>
      <c r="H36" s="221"/>
      <c r="I36" s="221"/>
      <c r="J36" s="221">
        <v>90</v>
      </c>
      <c r="K36" s="237">
        <v>1</v>
      </c>
      <c r="L36" s="224">
        <v>261</v>
      </c>
      <c r="M36" s="235">
        <f t="shared" si="0"/>
        <v>261</v>
      </c>
      <c r="N36" s="225">
        <v>6</v>
      </c>
      <c r="O36" s="234">
        <f t="shared" si="2"/>
        <v>0</v>
      </c>
      <c r="P36" s="234">
        <f t="shared" si="2"/>
        <v>0</v>
      </c>
      <c r="Q36" s="234">
        <f t="shared" si="2"/>
        <v>0</v>
      </c>
      <c r="R36" s="234">
        <f t="shared" si="2"/>
        <v>0</v>
      </c>
      <c r="S36" s="234">
        <f t="shared" si="2"/>
        <v>0</v>
      </c>
      <c r="T36" s="234">
        <f t="shared" si="2"/>
        <v>261</v>
      </c>
      <c r="U36" s="234">
        <f t="shared" si="2"/>
        <v>0</v>
      </c>
      <c r="V36" s="234">
        <f t="shared" si="2"/>
        <v>0</v>
      </c>
    </row>
    <row r="37" spans="1:22" x14ac:dyDescent="0.2">
      <c r="A37" s="225">
        <v>25</v>
      </c>
      <c r="B37" s="233" t="s">
        <v>372</v>
      </c>
      <c r="C37" s="225" t="s">
        <v>358</v>
      </c>
      <c r="D37" s="225" t="s">
        <v>360</v>
      </c>
      <c r="E37" s="221"/>
      <c r="F37" s="221"/>
      <c r="G37" s="221"/>
      <c r="H37" s="221"/>
      <c r="I37" s="221"/>
      <c r="J37" s="221">
        <v>90</v>
      </c>
      <c r="K37" s="237">
        <v>1</v>
      </c>
      <c r="L37" s="224">
        <v>110</v>
      </c>
      <c r="M37" s="225">
        <f t="shared" si="0"/>
        <v>110</v>
      </c>
      <c r="N37" s="225">
        <v>6</v>
      </c>
      <c r="O37" s="234">
        <f t="shared" si="2"/>
        <v>0</v>
      </c>
      <c r="P37" s="234">
        <f t="shared" si="2"/>
        <v>0</v>
      </c>
      <c r="Q37" s="234">
        <f t="shared" si="2"/>
        <v>0</v>
      </c>
      <c r="R37" s="234">
        <f t="shared" si="2"/>
        <v>0</v>
      </c>
      <c r="S37" s="234">
        <f t="shared" si="2"/>
        <v>0</v>
      </c>
      <c r="T37" s="234">
        <f t="shared" si="2"/>
        <v>110</v>
      </c>
      <c r="U37" s="234">
        <f t="shared" si="2"/>
        <v>0</v>
      </c>
      <c r="V37" s="234">
        <f t="shared" si="2"/>
        <v>0</v>
      </c>
    </row>
    <row r="38" spans="1:22" x14ac:dyDescent="0.2">
      <c r="A38" s="225">
        <v>23</v>
      </c>
      <c r="B38" s="233" t="s">
        <v>371</v>
      </c>
      <c r="C38" s="225" t="s">
        <v>358</v>
      </c>
      <c r="D38" s="225" t="s">
        <v>360</v>
      </c>
      <c r="E38" s="221"/>
      <c r="F38" s="221"/>
      <c r="G38" s="221"/>
      <c r="H38" s="221"/>
      <c r="I38" s="221"/>
      <c r="J38" s="221">
        <v>90</v>
      </c>
      <c r="K38" s="237">
        <v>1</v>
      </c>
      <c r="L38" s="224">
        <v>141</v>
      </c>
      <c r="M38" s="225">
        <f t="shared" si="0"/>
        <v>141</v>
      </c>
      <c r="N38" s="225">
        <v>6</v>
      </c>
      <c r="O38" s="234">
        <f t="shared" si="2"/>
        <v>0</v>
      </c>
      <c r="P38" s="234">
        <f t="shared" si="2"/>
        <v>0</v>
      </c>
      <c r="Q38" s="234">
        <f t="shared" si="2"/>
        <v>0</v>
      </c>
      <c r="R38" s="234">
        <f t="shared" si="2"/>
        <v>0</v>
      </c>
      <c r="S38" s="234">
        <f t="shared" si="2"/>
        <v>0</v>
      </c>
      <c r="T38" s="234">
        <f t="shared" si="2"/>
        <v>141</v>
      </c>
      <c r="U38" s="234">
        <f t="shared" si="2"/>
        <v>0</v>
      </c>
      <c r="V38" s="234">
        <f t="shared" si="2"/>
        <v>0</v>
      </c>
    </row>
    <row r="39" spans="1:22" x14ac:dyDescent="0.2">
      <c r="A39" s="225">
        <v>6</v>
      </c>
      <c r="B39" s="233" t="s">
        <v>370</v>
      </c>
      <c r="C39" s="225" t="s">
        <v>358</v>
      </c>
      <c r="D39" s="225" t="s">
        <v>360</v>
      </c>
      <c r="E39" s="221"/>
      <c r="F39" s="221"/>
      <c r="G39" s="221"/>
      <c r="H39" s="221"/>
      <c r="I39" s="221"/>
      <c r="J39" s="221">
        <v>140</v>
      </c>
      <c r="K39" s="225">
        <v>1.34</v>
      </c>
      <c r="L39" s="224">
        <v>132</v>
      </c>
      <c r="M39" s="225">
        <f t="shared" si="0"/>
        <v>176.88000000000002</v>
      </c>
      <c r="N39" s="225">
        <v>6</v>
      </c>
      <c r="O39" s="234">
        <f t="shared" ref="O39:V54" si="3">IF($N39=O$4,$M39,)</f>
        <v>0</v>
      </c>
      <c r="P39" s="234">
        <f t="shared" si="3"/>
        <v>0</v>
      </c>
      <c r="Q39" s="234">
        <f t="shared" si="3"/>
        <v>0</v>
      </c>
      <c r="R39" s="234">
        <f t="shared" si="3"/>
        <v>0</v>
      </c>
      <c r="S39" s="234">
        <f t="shared" si="3"/>
        <v>0</v>
      </c>
      <c r="T39" s="234">
        <f t="shared" si="3"/>
        <v>176.88000000000002</v>
      </c>
      <c r="U39" s="234">
        <f t="shared" si="3"/>
        <v>0</v>
      </c>
      <c r="V39" s="234">
        <f t="shared" si="3"/>
        <v>0</v>
      </c>
    </row>
    <row r="40" spans="1:22" x14ac:dyDescent="0.2">
      <c r="A40" s="225">
        <v>37</v>
      </c>
      <c r="B40" s="233" t="s">
        <v>552</v>
      </c>
      <c r="C40" s="225" t="s">
        <v>358</v>
      </c>
      <c r="D40" s="225" t="s">
        <v>360</v>
      </c>
      <c r="E40" s="221"/>
      <c r="F40" s="221"/>
      <c r="G40" s="221"/>
      <c r="H40" s="221"/>
      <c r="I40" s="221"/>
      <c r="J40" s="221">
        <v>90</v>
      </c>
      <c r="K40" s="237">
        <v>1</v>
      </c>
      <c r="L40" s="224">
        <v>90</v>
      </c>
      <c r="M40" s="225">
        <f t="shared" si="0"/>
        <v>90</v>
      </c>
      <c r="N40" s="225">
        <v>7</v>
      </c>
      <c r="O40" s="234">
        <f t="shared" si="3"/>
        <v>0</v>
      </c>
      <c r="P40" s="234">
        <f t="shared" si="3"/>
        <v>0</v>
      </c>
      <c r="Q40" s="234">
        <f t="shared" si="3"/>
        <v>0</v>
      </c>
      <c r="R40" s="234">
        <f t="shared" si="3"/>
        <v>0</v>
      </c>
      <c r="S40" s="234">
        <f t="shared" si="3"/>
        <v>0</v>
      </c>
      <c r="T40" s="234">
        <f t="shared" si="3"/>
        <v>0</v>
      </c>
      <c r="U40" s="234">
        <f t="shared" si="3"/>
        <v>90</v>
      </c>
      <c r="V40" s="234">
        <f t="shared" si="3"/>
        <v>0</v>
      </c>
    </row>
    <row r="41" spans="1:22" x14ac:dyDescent="0.2">
      <c r="A41" s="225">
        <v>38</v>
      </c>
      <c r="B41" s="233" t="s">
        <v>552</v>
      </c>
      <c r="C41" s="225" t="s">
        <v>355</v>
      </c>
      <c r="D41" s="225"/>
      <c r="E41" s="221"/>
      <c r="F41" s="221"/>
      <c r="G41" s="221"/>
      <c r="H41" s="221"/>
      <c r="I41" s="221"/>
      <c r="J41" s="221">
        <v>90</v>
      </c>
      <c r="K41" s="237">
        <v>1</v>
      </c>
      <c r="L41" s="224">
        <v>230</v>
      </c>
      <c r="M41" s="239">
        <f t="shared" si="0"/>
        <v>230</v>
      </c>
      <c r="N41" s="225">
        <v>7</v>
      </c>
      <c r="O41" s="234">
        <f t="shared" si="3"/>
        <v>0</v>
      </c>
      <c r="P41" s="234">
        <f t="shared" si="3"/>
        <v>0</v>
      </c>
      <c r="Q41" s="234">
        <f t="shared" si="3"/>
        <v>0</v>
      </c>
      <c r="R41" s="234">
        <f t="shared" si="3"/>
        <v>0</v>
      </c>
      <c r="S41" s="234">
        <f t="shared" si="3"/>
        <v>0</v>
      </c>
      <c r="T41" s="234">
        <f t="shared" si="3"/>
        <v>0</v>
      </c>
      <c r="U41" s="234">
        <f t="shared" si="3"/>
        <v>230</v>
      </c>
      <c r="V41" s="234">
        <f t="shared" si="3"/>
        <v>0</v>
      </c>
    </row>
    <row r="42" spans="1:22" x14ac:dyDescent="0.2">
      <c r="A42" s="225">
        <v>39</v>
      </c>
      <c r="B42" s="233" t="s">
        <v>552</v>
      </c>
      <c r="C42" s="235" t="s">
        <v>352</v>
      </c>
      <c r="D42" s="235"/>
      <c r="E42" s="221"/>
      <c r="F42" s="221"/>
      <c r="G42" s="221"/>
      <c r="H42" s="221"/>
      <c r="I42" s="221"/>
      <c r="J42" s="221">
        <v>90</v>
      </c>
      <c r="K42" s="237">
        <v>1</v>
      </c>
      <c r="L42" s="224">
        <v>80</v>
      </c>
      <c r="M42" s="235">
        <f t="shared" si="0"/>
        <v>80</v>
      </c>
      <c r="N42" s="225">
        <v>7</v>
      </c>
      <c r="O42" s="234">
        <f t="shared" si="3"/>
        <v>0</v>
      </c>
      <c r="P42" s="234">
        <f t="shared" si="3"/>
        <v>0</v>
      </c>
      <c r="Q42" s="234">
        <f t="shared" si="3"/>
        <v>0</v>
      </c>
      <c r="R42" s="234">
        <f t="shared" si="3"/>
        <v>0</v>
      </c>
      <c r="S42" s="234">
        <f t="shared" si="3"/>
        <v>0</v>
      </c>
      <c r="T42" s="234">
        <f t="shared" si="3"/>
        <v>0</v>
      </c>
      <c r="U42" s="234">
        <f t="shared" si="3"/>
        <v>80</v>
      </c>
      <c r="V42" s="234">
        <f t="shared" si="3"/>
        <v>0</v>
      </c>
    </row>
    <row r="43" spans="1:22" x14ac:dyDescent="0.2">
      <c r="A43" s="225">
        <v>22</v>
      </c>
      <c r="B43" s="233" t="s">
        <v>369</v>
      </c>
      <c r="C43" s="225" t="s">
        <v>358</v>
      </c>
      <c r="D43" s="225" t="s">
        <v>367</v>
      </c>
      <c r="E43" s="221"/>
      <c r="F43" s="221"/>
      <c r="G43" s="221"/>
      <c r="H43" s="221"/>
      <c r="I43" s="221"/>
      <c r="J43" s="221">
        <v>90</v>
      </c>
      <c r="K43" s="237">
        <v>1</v>
      </c>
      <c r="L43" s="224">
        <v>414</v>
      </c>
      <c r="M43" s="225">
        <f t="shared" si="0"/>
        <v>414</v>
      </c>
      <c r="N43" s="225">
        <v>7</v>
      </c>
      <c r="O43" s="234">
        <f t="shared" si="3"/>
        <v>0</v>
      </c>
      <c r="P43" s="234">
        <f t="shared" si="3"/>
        <v>0</v>
      </c>
      <c r="Q43" s="234">
        <f t="shared" si="3"/>
        <v>0</v>
      </c>
      <c r="R43" s="234">
        <f t="shared" si="3"/>
        <v>0</v>
      </c>
      <c r="S43" s="234">
        <f t="shared" si="3"/>
        <v>0</v>
      </c>
      <c r="T43" s="234">
        <f t="shared" si="3"/>
        <v>0</v>
      </c>
      <c r="U43" s="234">
        <f t="shared" si="3"/>
        <v>414</v>
      </c>
      <c r="V43" s="234">
        <f t="shared" si="3"/>
        <v>0</v>
      </c>
    </row>
    <row r="44" spans="1:22" x14ac:dyDescent="0.2">
      <c r="A44" s="225">
        <v>33</v>
      </c>
      <c r="B44" s="233" t="s">
        <v>517</v>
      </c>
      <c r="C44" s="225" t="s">
        <v>358</v>
      </c>
      <c r="D44" s="225" t="s">
        <v>360</v>
      </c>
      <c r="E44" s="221"/>
      <c r="F44" s="221"/>
      <c r="G44" s="221"/>
      <c r="H44" s="221"/>
      <c r="I44" s="221"/>
      <c r="J44" s="221">
        <v>140</v>
      </c>
      <c r="K44" s="225">
        <v>1.34</v>
      </c>
      <c r="L44" s="224">
        <v>307</v>
      </c>
      <c r="M44" s="225">
        <f t="shared" si="0"/>
        <v>411.38000000000005</v>
      </c>
      <c r="N44" s="225">
        <v>7</v>
      </c>
      <c r="O44" s="234">
        <f t="shared" si="3"/>
        <v>0</v>
      </c>
      <c r="P44" s="234">
        <f t="shared" si="3"/>
        <v>0</v>
      </c>
      <c r="Q44" s="234">
        <f t="shared" si="3"/>
        <v>0</v>
      </c>
      <c r="R44" s="234">
        <f t="shared" si="3"/>
        <v>0</v>
      </c>
      <c r="S44" s="234">
        <f t="shared" si="3"/>
        <v>0</v>
      </c>
      <c r="T44" s="234">
        <f t="shared" si="3"/>
        <v>0</v>
      </c>
      <c r="U44" s="234">
        <f t="shared" si="3"/>
        <v>411.38000000000005</v>
      </c>
      <c r="V44" s="234">
        <f t="shared" si="3"/>
        <v>0</v>
      </c>
    </row>
    <row r="45" spans="1:22" x14ac:dyDescent="0.2">
      <c r="A45" s="225">
        <v>20</v>
      </c>
      <c r="B45" s="233" t="s">
        <v>368</v>
      </c>
      <c r="C45" s="225" t="s">
        <v>358</v>
      </c>
      <c r="D45" s="225" t="s">
        <v>367</v>
      </c>
      <c r="E45" s="221"/>
      <c r="F45" s="221"/>
      <c r="G45" s="221"/>
      <c r="H45" s="221"/>
      <c r="I45" s="221"/>
      <c r="J45" s="221">
        <v>90</v>
      </c>
      <c r="K45" s="237">
        <v>1</v>
      </c>
      <c r="L45" s="224">
        <v>331</v>
      </c>
      <c r="M45" s="225">
        <f t="shared" si="0"/>
        <v>331</v>
      </c>
      <c r="N45" s="225">
        <v>7</v>
      </c>
      <c r="O45" s="234">
        <f t="shared" si="3"/>
        <v>0</v>
      </c>
      <c r="P45" s="234">
        <f t="shared" si="3"/>
        <v>0</v>
      </c>
      <c r="Q45" s="234">
        <f t="shared" si="3"/>
        <v>0</v>
      </c>
      <c r="R45" s="234">
        <f t="shared" si="3"/>
        <v>0</v>
      </c>
      <c r="S45" s="234">
        <f t="shared" si="3"/>
        <v>0</v>
      </c>
      <c r="T45" s="234">
        <f t="shared" si="3"/>
        <v>0</v>
      </c>
      <c r="U45" s="234">
        <f t="shared" si="3"/>
        <v>331</v>
      </c>
      <c r="V45" s="234">
        <f t="shared" si="3"/>
        <v>0</v>
      </c>
    </row>
    <row r="46" spans="1:22" x14ac:dyDescent="0.2">
      <c r="A46" s="225">
        <v>18</v>
      </c>
      <c r="B46" s="233" t="s">
        <v>366</v>
      </c>
      <c r="C46" s="225" t="s">
        <v>358</v>
      </c>
      <c r="D46" s="225" t="s">
        <v>360</v>
      </c>
      <c r="E46" s="221"/>
      <c r="F46" s="221"/>
      <c r="G46" s="221"/>
      <c r="H46" s="221"/>
      <c r="I46" s="221"/>
      <c r="J46" s="221">
        <v>90</v>
      </c>
      <c r="K46" s="237">
        <v>1</v>
      </c>
      <c r="L46" s="224">
        <v>219</v>
      </c>
      <c r="M46" s="225">
        <f t="shared" si="0"/>
        <v>219</v>
      </c>
      <c r="N46" s="225">
        <v>7</v>
      </c>
      <c r="O46" s="234">
        <f t="shared" si="3"/>
        <v>0</v>
      </c>
      <c r="P46" s="234">
        <f t="shared" si="3"/>
        <v>0</v>
      </c>
      <c r="Q46" s="234">
        <f t="shared" si="3"/>
        <v>0</v>
      </c>
      <c r="R46" s="234">
        <f t="shared" si="3"/>
        <v>0</v>
      </c>
      <c r="S46" s="234">
        <f t="shared" si="3"/>
        <v>0</v>
      </c>
      <c r="T46" s="234">
        <f t="shared" si="3"/>
        <v>0</v>
      </c>
      <c r="U46" s="234">
        <f t="shared" si="3"/>
        <v>219</v>
      </c>
      <c r="V46" s="234">
        <f t="shared" si="3"/>
        <v>0</v>
      </c>
    </row>
    <row r="47" spans="1:22" x14ac:dyDescent="0.2">
      <c r="A47" s="225">
        <v>19</v>
      </c>
      <c r="B47" s="233" t="s">
        <v>365</v>
      </c>
      <c r="C47" s="225" t="s">
        <v>358</v>
      </c>
      <c r="D47" s="225" t="s">
        <v>360</v>
      </c>
      <c r="E47" s="221"/>
      <c r="F47" s="221"/>
      <c r="G47" s="221"/>
      <c r="H47" s="221"/>
      <c r="I47" s="221"/>
      <c r="J47" s="221">
        <v>110</v>
      </c>
      <c r="K47" s="237">
        <v>1</v>
      </c>
      <c r="L47" s="224">
        <v>153</v>
      </c>
      <c r="M47" s="225">
        <f t="shared" si="0"/>
        <v>153</v>
      </c>
      <c r="N47" s="225">
        <v>7</v>
      </c>
      <c r="O47" s="234">
        <f t="shared" si="3"/>
        <v>0</v>
      </c>
      <c r="P47" s="234">
        <f t="shared" si="3"/>
        <v>0</v>
      </c>
      <c r="Q47" s="234">
        <f t="shared" si="3"/>
        <v>0</v>
      </c>
      <c r="R47" s="234">
        <f t="shared" si="3"/>
        <v>0</v>
      </c>
      <c r="S47" s="234">
        <f t="shared" si="3"/>
        <v>0</v>
      </c>
      <c r="T47" s="234">
        <f t="shared" si="3"/>
        <v>0</v>
      </c>
      <c r="U47" s="234">
        <f t="shared" si="3"/>
        <v>153</v>
      </c>
      <c r="V47" s="234">
        <f t="shared" si="3"/>
        <v>0</v>
      </c>
    </row>
    <row r="48" spans="1:22" x14ac:dyDescent="0.2">
      <c r="A48" s="225">
        <v>9</v>
      </c>
      <c r="B48" s="233" t="s">
        <v>543</v>
      </c>
      <c r="C48" s="249" t="s">
        <v>358</v>
      </c>
      <c r="D48" s="225" t="s">
        <v>360</v>
      </c>
      <c r="E48" s="221"/>
      <c r="F48" s="221"/>
      <c r="G48" s="221"/>
      <c r="H48" s="221"/>
      <c r="I48" s="221"/>
      <c r="J48" s="221">
        <v>110</v>
      </c>
      <c r="K48" s="237">
        <v>1</v>
      </c>
      <c r="L48" s="224">
        <v>190</v>
      </c>
      <c r="M48" s="225">
        <f t="shared" si="0"/>
        <v>190</v>
      </c>
      <c r="N48" s="225">
        <v>8</v>
      </c>
      <c r="O48" s="234">
        <f t="shared" si="3"/>
        <v>0</v>
      </c>
      <c r="P48" s="234">
        <f t="shared" si="3"/>
        <v>0</v>
      </c>
      <c r="Q48" s="234">
        <f t="shared" si="3"/>
        <v>0</v>
      </c>
      <c r="R48" s="234">
        <f t="shared" si="3"/>
        <v>0</v>
      </c>
      <c r="S48" s="234">
        <f t="shared" si="3"/>
        <v>0</v>
      </c>
      <c r="T48" s="234">
        <f t="shared" si="3"/>
        <v>0</v>
      </c>
      <c r="U48" s="234">
        <f t="shared" si="3"/>
        <v>0</v>
      </c>
      <c r="V48" s="234">
        <f t="shared" si="3"/>
        <v>190</v>
      </c>
    </row>
    <row r="49" spans="1:22" x14ac:dyDescent="0.2">
      <c r="A49" s="225">
        <v>24</v>
      </c>
      <c r="B49" s="233" t="s">
        <v>364</v>
      </c>
      <c r="C49" s="225" t="s">
        <v>358</v>
      </c>
      <c r="D49" s="225" t="s">
        <v>360</v>
      </c>
      <c r="E49" s="221"/>
      <c r="F49" s="221"/>
      <c r="G49" s="221"/>
      <c r="H49" s="221"/>
      <c r="I49" s="221"/>
      <c r="J49" s="221">
        <v>90</v>
      </c>
      <c r="K49" s="237">
        <v>1</v>
      </c>
      <c r="L49" s="224">
        <v>467</v>
      </c>
      <c r="M49" s="225">
        <f t="shared" si="0"/>
        <v>467</v>
      </c>
      <c r="N49" s="225">
        <v>8</v>
      </c>
      <c r="O49" s="234">
        <f t="shared" si="3"/>
        <v>0</v>
      </c>
      <c r="P49" s="234">
        <f t="shared" si="3"/>
        <v>0</v>
      </c>
      <c r="Q49" s="234">
        <f t="shared" si="3"/>
        <v>0</v>
      </c>
      <c r="R49" s="234">
        <f t="shared" si="3"/>
        <v>0</v>
      </c>
      <c r="S49" s="234">
        <f t="shared" si="3"/>
        <v>0</v>
      </c>
      <c r="T49" s="234">
        <f t="shared" si="3"/>
        <v>0</v>
      </c>
      <c r="U49" s="234">
        <f t="shared" si="3"/>
        <v>0</v>
      </c>
      <c r="V49" s="234">
        <f t="shared" si="3"/>
        <v>467</v>
      </c>
    </row>
    <row r="50" spans="1:22" x14ac:dyDescent="0.2">
      <c r="A50" s="225">
        <v>31</v>
      </c>
      <c r="B50" s="233" t="s">
        <v>518</v>
      </c>
      <c r="C50" s="225" t="s">
        <v>358</v>
      </c>
      <c r="D50" s="225" t="s">
        <v>360</v>
      </c>
      <c r="E50" s="221"/>
      <c r="F50" s="221"/>
      <c r="G50" s="221"/>
      <c r="H50" s="221"/>
      <c r="I50" s="221"/>
      <c r="J50" s="221">
        <v>90</v>
      </c>
      <c r="K50" s="237">
        <v>1</v>
      </c>
      <c r="L50" s="224">
        <v>366</v>
      </c>
      <c r="M50" s="225">
        <f t="shared" si="0"/>
        <v>366</v>
      </c>
      <c r="N50" s="225">
        <v>8</v>
      </c>
      <c r="O50" s="234">
        <f t="shared" si="3"/>
        <v>0</v>
      </c>
      <c r="P50" s="234">
        <f t="shared" si="3"/>
        <v>0</v>
      </c>
      <c r="Q50" s="234">
        <f t="shared" si="3"/>
        <v>0</v>
      </c>
      <c r="R50" s="234">
        <f t="shared" si="3"/>
        <v>0</v>
      </c>
      <c r="S50" s="234">
        <f t="shared" si="3"/>
        <v>0</v>
      </c>
      <c r="T50" s="234">
        <f t="shared" si="3"/>
        <v>0</v>
      </c>
      <c r="U50" s="234">
        <f t="shared" si="3"/>
        <v>0</v>
      </c>
      <c r="V50" s="234">
        <f t="shared" si="3"/>
        <v>366</v>
      </c>
    </row>
    <row r="51" spans="1:22" x14ac:dyDescent="0.2">
      <c r="A51" s="225">
        <v>10</v>
      </c>
      <c r="B51" s="233" t="s">
        <v>543</v>
      </c>
      <c r="C51" s="249" t="s">
        <v>355</v>
      </c>
      <c r="D51" s="249"/>
      <c r="E51" s="221"/>
      <c r="F51" s="221"/>
      <c r="G51" s="221"/>
      <c r="H51" s="221"/>
      <c r="I51" s="221"/>
      <c r="J51" s="221">
        <v>110</v>
      </c>
      <c r="K51" s="237">
        <v>1</v>
      </c>
      <c r="L51" s="224">
        <v>106</v>
      </c>
      <c r="M51" s="239">
        <f t="shared" si="0"/>
        <v>106</v>
      </c>
      <c r="N51" s="225">
        <v>8</v>
      </c>
      <c r="O51" s="234">
        <f t="shared" si="3"/>
        <v>0</v>
      </c>
      <c r="P51" s="234">
        <f t="shared" si="3"/>
        <v>0</v>
      </c>
      <c r="Q51" s="234">
        <f t="shared" si="3"/>
        <v>0</v>
      </c>
      <c r="R51" s="234">
        <f t="shared" si="3"/>
        <v>0</v>
      </c>
      <c r="S51" s="234">
        <f t="shared" si="3"/>
        <v>0</v>
      </c>
      <c r="T51" s="234">
        <f t="shared" si="3"/>
        <v>0</v>
      </c>
      <c r="U51" s="234">
        <f t="shared" si="3"/>
        <v>0</v>
      </c>
      <c r="V51" s="234">
        <f t="shared" si="3"/>
        <v>106</v>
      </c>
    </row>
    <row r="52" spans="1:22" x14ac:dyDescent="0.2">
      <c r="A52" s="225">
        <v>41</v>
      </c>
      <c r="B52" s="233" t="s">
        <v>519</v>
      </c>
      <c r="C52" s="235" t="s">
        <v>352</v>
      </c>
      <c r="D52" s="235"/>
      <c r="E52" s="221"/>
      <c r="F52" s="221"/>
      <c r="G52" s="221"/>
      <c r="H52" s="221"/>
      <c r="I52" s="221"/>
      <c r="J52" s="221" t="s">
        <v>363</v>
      </c>
      <c r="K52" s="237">
        <v>1</v>
      </c>
      <c r="L52" s="224">
        <v>556</v>
      </c>
      <c r="M52" s="235">
        <f t="shared" si="0"/>
        <v>556</v>
      </c>
      <c r="N52" s="225">
        <v>8</v>
      </c>
      <c r="O52" s="234">
        <f t="shared" si="3"/>
        <v>0</v>
      </c>
      <c r="P52" s="234">
        <f t="shared" si="3"/>
        <v>0</v>
      </c>
      <c r="Q52" s="234">
        <f t="shared" si="3"/>
        <v>0</v>
      </c>
      <c r="R52" s="234">
        <f t="shared" si="3"/>
        <v>0</v>
      </c>
      <c r="S52" s="234">
        <f t="shared" si="3"/>
        <v>0</v>
      </c>
      <c r="T52" s="234">
        <f t="shared" si="3"/>
        <v>0</v>
      </c>
      <c r="U52" s="234">
        <f t="shared" si="3"/>
        <v>0</v>
      </c>
      <c r="V52" s="234">
        <f t="shared" si="3"/>
        <v>556</v>
      </c>
    </row>
    <row r="53" spans="1:22" x14ac:dyDescent="0.2">
      <c r="A53" s="225">
        <v>40</v>
      </c>
      <c r="B53" s="233" t="s">
        <v>362</v>
      </c>
      <c r="C53" s="225" t="s">
        <v>358</v>
      </c>
      <c r="D53" s="225" t="s">
        <v>360</v>
      </c>
      <c r="E53" s="221"/>
      <c r="F53" s="221"/>
      <c r="G53" s="221"/>
      <c r="H53" s="221"/>
      <c r="I53" s="221"/>
      <c r="J53" s="221">
        <v>90</v>
      </c>
      <c r="K53" s="237">
        <v>1</v>
      </c>
      <c r="L53" s="224">
        <v>767</v>
      </c>
      <c r="M53" s="225">
        <f t="shared" si="0"/>
        <v>767</v>
      </c>
      <c r="N53" s="225">
        <v>8</v>
      </c>
      <c r="O53" s="234">
        <f t="shared" si="3"/>
        <v>0</v>
      </c>
      <c r="P53" s="234">
        <f t="shared" si="3"/>
        <v>0</v>
      </c>
      <c r="Q53" s="234">
        <f t="shared" si="3"/>
        <v>0</v>
      </c>
      <c r="R53" s="234">
        <f t="shared" si="3"/>
        <v>0</v>
      </c>
      <c r="S53" s="234">
        <f t="shared" si="3"/>
        <v>0</v>
      </c>
      <c r="T53" s="234">
        <f t="shared" si="3"/>
        <v>0</v>
      </c>
      <c r="U53" s="234">
        <f t="shared" si="3"/>
        <v>0</v>
      </c>
      <c r="V53" s="234">
        <f t="shared" si="3"/>
        <v>767</v>
      </c>
    </row>
    <row r="54" spans="1:22" x14ac:dyDescent="0.2">
      <c r="A54" s="225">
        <v>42</v>
      </c>
      <c r="B54" s="233" t="s">
        <v>361</v>
      </c>
      <c r="C54" s="225" t="s">
        <v>358</v>
      </c>
      <c r="D54" s="225" t="s">
        <v>360</v>
      </c>
      <c r="E54" s="221"/>
      <c r="F54" s="221"/>
      <c r="G54" s="221"/>
      <c r="H54" s="221"/>
      <c r="I54" s="221"/>
      <c r="J54" s="221">
        <v>90</v>
      </c>
      <c r="K54" s="237">
        <v>1</v>
      </c>
      <c r="L54" s="224">
        <v>361</v>
      </c>
      <c r="M54" s="225">
        <f t="shared" si="0"/>
        <v>361</v>
      </c>
      <c r="N54" s="242">
        <v>8</v>
      </c>
      <c r="O54" s="234">
        <f t="shared" si="3"/>
        <v>0</v>
      </c>
      <c r="P54" s="234">
        <f t="shared" si="3"/>
        <v>0</v>
      </c>
      <c r="Q54" s="234">
        <f t="shared" si="3"/>
        <v>0</v>
      </c>
      <c r="R54" s="234">
        <f t="shared" si="3"/>
        <v>0</v>
      </c>
      <c r="S54" s="234">
        <f t="shared" si="3"/>
        <v>0</v>
      </c>
      <c r="T54" s="234">
        <f t="shared" si="3"/>
        <v>0</v>
      </c>
      <c r="U54" s="234">
        <f t="shared" si="3"/>
        <v>0</v>
      </c>
      <c r="V54" s="234">
        <f t="shared" si="3"/>
        <v>361</v>
      </c>
    </row>
    <row r="55" spans="1:22" x14ac:dyDescent="0.2">
      <c r="A55" s="250"/>
      <c r="B55" s="251"/>
      <c r="C55" s="250"/>
      <c r="D55" s="250"/>
      <c r="E55" s="252"/>
      <c r="F55" s="252"/>
      <c r="G55" s="252"/>
      <c r="H55" s="252"/>
      <c r="I55" s="252"/>
      <c r="J55" s="252"/>
      <c r="K55" s="253"/>
      <c r="L55" s="254"/>
      <c r="M55" s="250"/>
    </row>
    <row r="56" spans="1:22" s="259" customFormat="1" x14ac:dyDescent="0.2">
      <c r="A56" s="255"/>
      <c r="B56" s="256" t="s">
        <v>350</v>
      </c>
      <c r="C56" s="257"/>
      <c r="D56" s="258"/>
      <c r="K56" s="255"/>
      <c r="L56" s="260">
        <f>SUM(L7:L54)</f>
        <v>15889.5</v>
      </c>
      <c r="M56" s="261">
        <f>SUM(M7:M54)</f>
        <v>16798.32</v>
      </c>
      <c r="O56" s="261">
        <f t="shared" ref="O56:V56" si="4">SUM(O7:O54)</f>
        <v>2043.5</v>
      </c>
      <c r="P56" s="261">
        <f t="shared" si="4"/>
        <v>1377</v>
      </c>
      <c r="Q56" s="261">
        <f t="shared" si="4"/>
        <v>2023</v>
      </c>
      <c r="R56" s="261">
        <f t="shared" si="4"/>
        <v>1970.5</v>
      </c>
      <c r="S56" s="261">
        <f t="shared" si="4"/>
        <v>2838.96</v>
      </c>
      <c r="T56" s="261">
        <f t="shared" si="4"/>
        <v>1803.98</v>
      </c>
      <c r="U56" s="261">
        <f t="shared" si="4"/>
        <v>1928.38</v>
      </c>
      <c r="V56" s="261">
        <f t="shared" si="4"/>
        <v>2813</v>
      </c>
    </row>
    <row r="57" spans="1:22" x14ac:dyDescent="0.2">
      <c r="A57" s="250"/>
      <c r="B57" s="251"/>
      <c r="C57" s="251"/>
      <c r="D57" s="251"/>
      <c r="E57" s="252"/>
      <c r="F57" s="252"/>
      <c r="G57" s="252"/>
      <c r="H57" s="252"/>
      <c r="I57" s="252"/>
      <c r="J57" s="252"/>
      <c r="K57" s="250"/>
      <c r="L57" s="254"/>
      <c r="M57" s="250"/>
    </row>
    <row r="58" spans="1:22" x14ac:dyDescent="0.2">
      <c r="A58" s="250"/>
      <c r="B58" s="251"/>
      <c r="C58" s="251"/>
      <c r="D58" s="251"/>
      <c r="E58" s="252"/>
      <c r="F58" s="252"/>
      <c r="G58" s="252"/>
      <c r="H58" s="252"/>
      <c r="I58" s="252"/>
      <c r="J58" s="252"/>
      <c r="K58" s="250"/>
      <c r="L58" s="254"/>
      <c r="M58" s="250"/>
    </row>
    <row r="59" spans="1:22" x14ac:dyDescent="0.2">
      <c r="E59" s="218"/>
      <c r="F59" s="218"/>
      <c r="G59" s="218"/>
      <c r="H59" s="218"/>
      <c r="I59" s="218"/>
      <c r="J59" s="218"/>
    </row>
    <row r="61" spans="1:22" x14ac:dyDescent="0.2">
      <c r="A61" s="231"/>
      <c r="B61" s="231"/>
      <c r="C61" s="231"/>
      <c r="D61" s="231"/>
      <c r="E61" s="262"/>
      <c r="F61" s="262"/>
      <c r="G61" s="262"/>
      <c r="H61" s="262"/>
      <c r="I61" s="262"/>
      <c r="J61" s="262"/>
      <c r="K61" s="251"/>
      <c r="M61" s="251"/>
    </row>
    <row r="62" spans="1:22" x14ac:dyDescent="0.2">
      <c r="A62" s="250"/>
      <c r="B62" s="218" t="s">
        <v>359</v>
      </c>
      <c r="C62" s="249" t="s">
        <v>358</v>
      </c>
      <c r="D62" s="263"/>
      <c r="E62" s="218" t="s">
        <v>357</v>
      </c>
      <c r="F62" s="218"/>
      <c r="G62" s="218"/>
      <c r="H62" s="218"/>
      <c r="I62" s="218"/>
      <c r="J62" s="218"/>
      <c r="K62" s="250"/>
      <c r="L62" s="224">
        <f t="shared" ref="L62:M64" ca="1" si="5">SUMIF($C$7:$M$54,$C62,L$7:L$54)</f>
        <v>12586</v>
      </c>
      <c r="M62" s="224">
        <f t="shared" ca="1" si="5"/>
        <v>13307.819999999998</v>
      </c>
      <c r="O62" s="224">
        <f t="shared" ref="O62:V64" ca="1" si="6">SUMIF($C$7:$M$54,$C62,O$7:O$54)</f>
        <v>1306.5</v>
      </c>
      <c r="P62" s="224">
        <f t="shared" ca="1" si="6"/>
        <v>1377</v>
      </c>
      <c r="Q62" s="224">
        <f t="shared" ca="1" si="6"/>
        <v>1841</v>
      </c>
      <c r="R62" s="224">
        <f t="shared" ca="1" si="6"/>
        <v>1654</v>
      </c>
      <c r="S62" s="224">
        <f t="shared" ca="1" si="6"/>
        <v>1816.96</v>
      </c>
      <c r="T62" s="224">
        <f t="shared" ca="1" si="6"/>
        <v>1542.98</v>
      </c>
      <c r="U62" s="224">
        <f t="shared" ca="1" si="6"/>
        <v>1618.38</v>
      </c>
      <c r="V62" s="224">
        <f t="shared" ca="1" si="6"/>
        <v>2151</v>
      </c>
    </row>
    <row r="63" spans="1:22" x14ac:dyDescent="0.2">
      <c r="A63" s="250"/>
      <c r="B63" s="218" t="s">
        <v>356</v>
      </c>
      <c r="C63" s="249" t="s">
        <v>355</v>
      </c>
      <c r="D63" s="263"/>
      <c r="E63" s="218" t="s">
        <v>354</v>
      </c>
      <c r="F63" s="218"/>
      <c r="G63" s="218"/>
      <c r="H63" s="218"/>
      <c r="I63" s="218"/>
      <c r="J63" s="218"/>
      <c r="K63" s="250"/>
      <c r="L63" s="224">
        <f t="shared" ca="1" si="5"/>
        <v>1789.5</v>
      </c>
      <c r="M63" s="224">
        <f t="shared" ca="1" si="5"/>
        <v>1789.5</v>
      </c>
      <c r="O63" s="224">
        <f t="shared" ca="1" si="6"/>
        <v>0</v>
      </c>
      <c r="P63" s="224">
        <f t="shared" ca="1" si="6"/>
        <v>0</v>
      </c>
      <c r="Q63" s="224">
        <f t="shared" ca="1" si="6"/>
        <v>115</v>
      </c>
      <c r="R63" s="224">
        <f t="shared" ca="1" si="6"/>
        <v>316.5</v>
      </c>
      <c r="S63" s="224">
        <f t="shared" ca="1" si="6"/>
        <v>1022</v>
      </c>
      <c r="T63" s="224">
        <f t="shared" ca="1" si="6"/>
        <v>0</v>
      </c>
      <c r="U63" s="224">
        <f t="shared" ca="1" si="6"/>
        <v>230</v>
      </c>
      <c r="V63" s="224">
        <f t="shared" ca="1" si="6"/>
        <v>106</v>
      </c>
    </row>
    <row r="64" spans="1:22" x14ac:dyDescent="0.2">
      <c r="A64" s="250"/>
      <c r="B64" s="218" t="s">
        <v>353</v>
      </c>
      <c r="C64" s="249" t="s">
        <v>352</v>
      </c>
      <c r="D64" s="263"/>
      <c r="E64" s="218" t="s">
        <v>351</v>
      </c>
      <c r="F64" s="218"/>
      <c r="G64" s="218"/>
      <c r="H64" s="218"/>
      <c r="I64" s="218"/>
      <c r="J64" s="218"/>
      <c r="K64" s="250"/>
      <c r="L64" s="224">
        <f t="shared" ca="1" si="5"/>
        <v>1514</v>
      </c>
      <c r="M64" s="224">
        <f t="shared" ca="1" si="5"/>
        <v>1701</v>
      </c>
      <c r="O64" s="224">
        <f t="shared" ca="1" si="6"/>
        <v>737</v>
      </c>
      <c r="P64" s="224">
        <f t="shared" ca="1" si="6"/>
        <v>0</v>
      </c>
      <c r="Q64" s="224">
        <f t="shared" ca="1" si="6"/>
        <v>67</v>
      </c>
      <c r="R64" s="224">
        <f t="shared" ca="1" si="6"/>
        <v>0</v>
      </c>
      <c r="S64" s="224">
        <f t="shared" ca="1" si="6"/>
        <v>0</v>
      </c>
      <c r="T64" s="224">
        <f t="shared" ca="1" si="6"/>
        <v>261</v>
      </c>
      <c r="U64" s="224">
        <f t="shared" ca="1" si="6"/>
        <v>80</v>
      </c>
      <c r="V64" s="224">
        <f t="shared" ca="1" si="6"/>
        <v>556</v>
      </c>
    </row>
    <row r="65" spans="1:22" x14ac:dyDescent="0.2">
      <c r="A65" s="250"/>
      <c r="C65" s="252"/>
      <c r="D65" s="252"/>
      <c r="K65" s="250"/>
      <c r="L65" s="254"/>
      <c r="M65" s="250"/>
      <c r="O65" s="254"/>
      <c r="P65" s="254"/>
      <c r="Q65" s="254"/>
      <c r="R65" s="254"/>
      <c r="S65" s="254"/>
      <c r="T65" s="254"/>
      <c r="U65" s="254"/>
      <c r="V65" s="254"/>
    </row>
    <row r="66" spans="1:22" x14ac:dyDescent="0.2">
      <c r="A66" s="250"/>
      <c r="B66" s="256" t="s">
        <v>350</v>
      </c>
      <c r="C66" s="257"/>
      <c r="D66" s="258"/>
      <c r="K66" s="255"/>
      <c r="L66" s="260">
        <f ca="1">SUM(L62:L64)</f>
        <v>15889.5</v>
      </c>
      <c r="M66" s="261">
        <f ca="1">SUM(M62:M64)</f>
        <v>16798.32</v>
      </c>
      <c r="O66" s="260">
        <f t="shared" ref="O66:V66" ca="1" si="7">SUM(O62:O64)</f>
        <v>2043.5</v>
      </c>
      <c r="P66" s="260">
        <f t="shared" ca="1" si="7"/>
        <v>1377</v>
      </c>
      <c r="Q66" s="260">
        <f t="shared" ca="1" si="7"/>
        <v>2023</v>
      </c>
      <c r="R66" s="260">
        <f t="shared" ca="1" si="7"/>
        <v>1970.5</v>
      </c>
      <c r="S66" s="260">
        <f t="shared" ca="1" si="7"/>
        <v>2838.96</v>
      </c>
      <c r="T66" s="260">
        <f t="shared" ca="1" si="7"/>
        <v>1803.98</v>
      </c>
      <c r="U66" s="260">
        <f t="shared" ca="1" si="7"/>
        <v>1928.38</v>
      </c>
      <c r="V66" s="260">
        <f t="shared" ca="1" si="7"/>
        <v>2813</v>
      </c>
    </row>
    <row r="67" spans="1:22" x14ac:dyDescent="0.2">
      <c r="A67" s="250"/>
      <c r="E67" s="252"/>
      <c r="F67" s="252"/>
      <c r="G67" s="252"/>
      <c r="H67" s="252"/>
      <c r="I67" s="252"/>
      <c r="J67" s="252"/>
      <c r="K67" s="250"/>
      <c r="L67" s="254"/>
      <c r="M67" s="250"/>
    </row>
    <row r="68" spans="1:22" x14ac:dyDescent="0.2">
      <c r="A68" s="250"/>
      <c r="E68" s="252"/>
      <c r="F68" s="252"/>
      <c r="G68" s="252"/>
      <c r="H68" s="252"/>
      <c r="I68" s="252"/>
      <c r="J68" s="252"/>
      <c r="K68" s="250"/>
      <c r="L68" s="254"/>
      <c r="M68" s="250"/>
    </row>
    <row r="69" spans="1:22" x14ac:dyDescent="0.2">
      <c r="A69" s="250" t="s">
        <v>349</v>
      </c>
      <c r="B69" s="265" t="s">
        <v>520</v>
      </c>
      <c r="E69" s="252"/>
      <c r="F69" s="252"/>
      <c r="G69" s="252"/>
      <c r="H69" s="252"/>
      <c r="I69" s="252"/>
      <c r="J69" s="252"/>
      <c r="K69" s="250"/>
      <c r="L69" s="254"/>
      <c r="M69" s="250"/>
    </row>
    <row r="70" spans="1:22" x14ac:dyDescent="0.2">
      <c r="A70" s="250"/>
      <c r="B70" s="218" t="s">
        <v>559</v>
      </c>
      <c r="E70" s="252"/>
      <c r="F70" s="252"/>
      <c r="G70" s="252"/>
      <c r="H70" s="252"/>
      <c r="I70" s="252"/>
      <c r="J70" s="252"/>
      <c r="K70" s="250"/>
      <c r="L70" s="254"/>
      <c r="M70" s="250"/>
    </row>
    <row r="71" spans="1:22" x14ac:dyDescent="0.2">
      <c r="A71" s="250"/>
      <c r="B71" s="218" t="s">
        <v>553</v>
      </c>
      <c r="E71" s="252"/>
      <c r="F71" s="252"/>
      <c r="G71" s="252"/>
      <c r="H71" s="252"/>
      <c r="I71" s="252"/>
      <c r="J71" s="252"/>
      <c r="K71" s="250"/>
      <c r="L71" s="254"/>
      <c r="M71" s="250"/>
    </row>
    <row r="72" spans="1:22" x14ac:dyDescent="0.2">
      <c r="A72" s="250"/>
      <c r="B72" s="218" t="s">
        <v>544</v>
      </c>
      <c r="E72" s="252"/>
      <c r="F72" s="252"/>
      <c r="G72" s="252"/>
      <c r="H72" s="252"/>
      <c r="I72" s="252"/>
      <c r="J72" s="252"/>
      <c r="K72" s="250"/>
      <c r="L72" s="254"/>
      <c r="M72" s="250"/>
    </row>
    <row r="73" spans="1:22" x14ac:dyDescent="0.2">
      <c r="A73" s="250"/>
      <c r="B73" s="266" t="s">
        <v>554</v>
      </c>
      <c r="E73" s="252"/>
      <c r="F73" s="252"/>
      <c r="G73" s="252"/>
      <c r="H73" s="252"/>
      <c r="I73" s="252"/>
      <c r="J73" s="252"/>
      <c r="K73" s="250"/>
      <c r="L73" s="254"/>
      <c r="M73" s="250"/>
    </row>
    <row r="74" spans="1:22" x14ac:dyDescent="0.2">
      <c r="A74" s="250"/>
      <c r="B74" s="266" t="s">
        <v>521</v>
      </c>
      <c r="E74" s="252"/>
      <c r="F74" s="252"/>
      <c r="G74" s="252"/>
      <c r="H74" s="252"/>
      <c r="I74" s="252"/>
      <c r="J74" s="252"/>
      <c r="K74" s="250"/>
      <c r="L74" s="254"/>
      <c r="M74" s="250"/>
    </row>
    <row r="75" spans="1:22" x14ac:dyDescent="0.2">
      <c r="A75" s="250"/>
      <c r="B75" s="251"/>
      <c r="C75" s="251"/>
      <c r="D75" s="251"/>
      <c r="E75" s="252"/>
      <c r="F75" s="252"/>
      <c r="G75" s="252"/>
      <c r="H75" s="252"/>
      <c r="I75" s="252"/>
      <c r="J75" s="252"/>
      <c r="K75" s="250"/>
      <c r="L75" s="254"/>
      <c r="M75" s="250"/>
    </row>
    <row r="76" spans="1:22" x14ac:dyDescent="0.2">
      <c r="A76" s="218" t="s">
        <v>348</v>
      </c>
      <c r="B76" s="265" t="s">
        <v>522</v>
      </c>
      <c r="C76" s="251"/>
      <c r="D76" s="251"/>
      <c r="E76" s="252"/>
      <c r="F76" s="252"/>
      <c r="G76" s="252"/>
      <c r="H76" s="252"/>
      <c r="I76" s="252"/>
      <c r="J76" s="252"/>
      <c r="K76" s="250"/>
      <c r="L76" s="254"/>
      <c r="M76" s="250"/>
    </row>
    <row r="77" spans="1:22" x14ac:dyDescent="0.2">
      <c r="A77" s="267"/>
      <c r="B77" s="266" t="s">
        <v>559</v>
      </c>
      <c r="C77" s="251"/>
      <c r="D77" s="251"/>
      <c r="E77" s="252"/>
      <c r="F77" s="252"/>
      <c r="G77" s="252"/>
      <c r="H77" s="252"/>
      <c r="I77" s="252"/>
      <c r="J77" s="252"/>
      <c r="K77" s="250"/>
      <c r="L77" s="254"/>
      <c r="M77" s="250"/>
    </row>
    <row r="78" spans="1:22" x14ac:dyDescent="0.2">
      <c r="A78" s="267"/>
      <c r="B78" s="266" t="s">
        <v>545</v>
      </c>
      <c r="C78" s="251"/>
      <c r="D78" s="251"/>
      <c r="E78" s="252"/>
      <c r="F78" s="252"/>
      <c r="G78" s="252"/>
      <c r="H78" s="252"/>
      <c r="I78" s="252"/>
      <c r="J78" s="252"/>
      <c r="K78" s="250"/>
      <c r="L78" s="254"/>
      <c r="M78" s="250"/>
    </row>
    <row r="79" spans="1:22" x14ac:dyDescent="0.2">
      <c r="A79" s="267"/>
      <c r="B79" s="266" t="s">
        <v>555</v>
      </c>
      <c r="C79" s="251"/>
      <c r="D79" s="251"/>
      <c r="E79" s="252"/>
      <c r="F79" s="252"/>
      <c r="G79" s="252"/>
      <c r="H79" s="252"/>
      <c r="I79" s="252"/>
      <c r="J79" s="252"/>
      <c r="K79" s="250"/>
      <c r="L79" s="254"/>
      <c r="M79" s="250"/>
    </row>
    <row r="80" spans="1:22" x14ac:dyDescent="0.2">
      <c r="A80" s="267"/>
      <c r="B80" s="266" t="s">
        <v>523</v>
      </c>
      <c r="C80" s="251"/>
      <c r="D80" s="251"/>
      <c r="E80" s="252"/>
      <c r="F80" s="252"/>
      <c r="G80" s="252"/>
      <c r="H80" s="252"/>
      <c r="I80" s="252"/>
      <c r="J80" s="252"/>
      <c r="K80" s="250"/>
      <c r="L80" s="254"/>
      <c r="M80" s="250"/>
    </row>
    <row r="81" spans="1:13" x14ac:dyDescent="0.2">
      <c r="A81" s="250"/>
      <c r="B81" s="251"/>
      <c r="C81" s="251"/>
      <c r="D81" s="251"/>
      <c r="E81" s="252"/>
      <c r="F81" s="252"/>
      <c r="G81" s="252"/>
      <c r="H81" s="252"/>
      <c r="I81" s="252"/>
      <c r="J81" s="252"/>
      <c r="K81" s="250"/>
      <c r="L81" s="254"/>
      <c r="M81" s="250"/>
    </row>
    <row r="82" spans="1:13" x14ac:dyDescent="0.2">
      <c r="A82" s="218" t="s">
        <v>19</v>
      </c>
      <c r="B82" s="266" t="s">
        <v>347</v>
      </c>
      <c r="C82" s="251"/>
      <c r="D82" s="251"/>
      <c r="E82" s="252"/>
      <c r="F82" s="252"/>
      <c r="G82" s="252"/>
      <c r="H82" s="252"/>
      <c r="I82" s="252"/>
      <c r="J82" s="252"/>
      <c r="K82" s="250"/>
      <c r="L82" s="254"/>
      <c r="M82" s="250"/>
    </row>
    <row r="83" spans="1:13" x14ac:dyDescent="0.2">
      <c r="A83" s="218" t="s">
        <v>346</v>
      </c>
      <c r="B83" s="266" t="s">
        <v>345</v>
      </c>
      <c r="C83" s="251"/>
      <c r="D83" s="251"/>
      <c r="E83" s="252"/>
      <c r="F83" s="252"/>
      <c r="G83" s="252"/>
      <c r="H83" s="252"/>
      <c r="I83" s="252"/>
      <c r="J83" s="252"/>
      <c r="K83" s="250"/>
      <c r="L83" s="254"/>
      <c r="M83" s="250"/>
    </row>
    <row r="84" spans="1:13" x14ac:dyDescent="0.2">
      <c r="A84" s="250"/>
      <c r="B84" s="266" t="s">
        <v>546</v>
      </c>
      <c r="C84" s="251"/>
      <c r="D84" s="251"/>
      <c r="E84" s="252"/>
      <c r="F84" s="252"/>
      <c r="G84" s="252"/>
      <c r="H84" s="252"/>
      <c r="I84" s="252"/>
      <c r="J84" s="252"/>
      <c r="K84" s="250"/>
      <c r="L84" s="254"/>
      <c r="M84" s="250"/>
    </row>
    <row r="85" spans="1:13" x14ac:dyDescent="0.2">
      <c r="A85" s="250"/>
      <c r="B85" s="251" t="s">
        <v>537</v>
      </c>
      <c r="C85" s="251"/>
      <c r="D85" s="251"/>
      <c r="E85" s="252"/>
      <c r="F85" s="252"/>
      <c r="G85" s="252"/>
      <c r="H85" s="252"/>
      <c r="I85" s="252"/>
      <c r="J85" s="252"/>
      <c r="K85" s="250"/>
      <c r="L85" s="254"/>
      <c r="M85" s="250"/>
    </row>
    <row r="86" spans="1:13" ht="25.5" x14ac:dyDescent="0.2">
      <c r="A86" s="250"/>
      <c r="B86" s="251" t="s">
        <v>538</v>
      </c>
      <c r="C86" s="251"/>
      <c r="D86" s="251"/>
      <c r="E86" s="252"/>
      <c r="F86" s="252"/>
      <c r="G86" s="252"/>
      <c r="H86" s="252"/>
      <c r="I86" s="252"/>
      <c r="J86" s="252"/>
      <c r="K86" s="250"/>
      <c r="L86" s="254"/>
      <c r="M86" s="250"/>
    </row>
    <row r="87" spans="1:13" x14ac:dyDescent="0.2">
      <c r="A87" s="250"/>
      <c r="B87" s="266" t="s">
        <v>524</v>
      </c>
      <c r="C87" s="251"/>
      <c r="D87" s="251"/>
      <c r="E87" s="252"/>
      <c r="F87" s="252"/>
      <c r="G87" s="252"/>
      <c r="H87" s="252"/>
      <c r="I87" s="252"/>
      <c r="J87" s="252"/>
      <c r="K87" s="250"/>
      <c r="L87" s="254"/>
      <c r="M87" s="250"/>
    </row>
    <row r="88" spans="1:13" x14ac:dyDescent="0.2">
      <c r="B88" s="267" t="s">
        <v>580</v>
      </c>
      <c r="C88" s="251"/>
      <c r="D88" s="251"/>
      <c r="E88" s="252"/>
      <c r="F88" s="252"/>
      <c r="G88" s="252"/>
      <c r="H88" s="252"/>
      <c r="I88" s="252"/>
      <c r="J88" s="252"/>
      <c r="K88" s="250"/>
      <c r="L88" s="254"/>
      <c r="M88" s="250"/>
    </row>
    <row r="89" spans="1:13" x14ac:dyDescent="0.2">
      <c r="A89" s="250"/>
      <c r="B89" s="251"/>
      <c r="C89" s="251"/>
      <c r="D89" s="251"/>
      <c r="E89" s="252"/>
      <c r="F89" s="252"/>
      <c r="G89" s="252"/>
      <c r="H89" s="252"/>
      <c r="I89" s="252"/>
      <c r="J89" s="252"/>
      <c r="K89" s="250"/>
      <c r="L89" s="254"/>
      <c r="M89" s="250"/>
    </row>
    <row r="90" spans="1:13" x14ac:dyDescent="0.2">
      <c r="A90" s="250"/>
      <c r="B90" s="251"/>
      <c r="C90" s="251"/>
      <c r="D90" s="251"/>
      <c r="E90" s="262"/>
      <c r="F90" s="262"/>
      <c r="G90" s="262"/>
      <c r="H90" s="262"/>
      <c r="I90" s="262"/>
      <c r="J90" s="262"/>
      <c r="K90" s="251"/>
      <c r="L90" s="268"/>
      <c r="M90" s="251"/>
    </row>
    <row r="91" spans="1:13" ht="127.5" x14ac:dyDescent="0.2">
      <c r="A91" s="251"/>
      <c r="B91" s="251" t="s">
        <v>525</v>
      </c>
      <c r="C91" s="251"/>
      <c r="D91" s="251"/>
      <c r="E91" s="262"/>
      <c r="F91" s="262"/>
      <c r="G91" s="262"/>
      <c r="H91" s="262"/>
      <c r="I91" s="262"/>
      <c r="J91" s="262"/>
      <c r="K91" s="251"/>
      <c r="L91" s="268"/>
      <c r="M91" s="251"/>
    </row>
    <row r="92" spans="1:13" ht="114.75" x14ac:dyDescent="0.2">
      <c r="A92" s="250"/>
      <c r="B92" s="251" t="s">
        <v>344</v>
      </c>
      <c r="C92" s="251"/>
      <c r="D92" s="251">
        <v>75</v>
      </c>
      <c r="E92" s="252">
        <v>2</v>
      </c>
      <c r="F92" s="252">
        <v>4</v>
      </c>
      <c r="G92" s="252"/>
      <c r="H92" s="252"/>
      <c r="I92" s="252"/>
      <c r="J92" s="252"/>
      <c r="K92" s="250"/>
      <c r="L92" s="254"/>
      <c r="M92" s="250"/>
    </row>
    <row r="93" spans="1:13" ht="89.25" x14ac:dyDescent="0.2">
      <c r="A93" s="250"/>
      <c r="B93" s="251" t="s">
        <v>556</v>
      </c>
      <c r="C93" s="251"/>
      <c r="D93" s="251">
        <v>6</v>
      </c>
      <c r="E93" s="252"/>
      <c r="F93" s="252"/>
      <c r="G93" s="252"/>
      <c r="H93" s="252"/>
      <c r="I93" s="252"/>
      <c r="J93" s="252"/>
      <c r="K93" s="250"/>
      <c r="L93" s="254"/>
      <c r="M93" s="250"/>
    </row>
    <row r="94" spans="1:13" ht="89.25" x14ac:dyDescent="0.2">
      <c r="A94" s="250"/>
      <c r="B94" s="251" t="s">
        <v>343</v>
      </c>
      <c r="C94" s="251"/>
      <c r="D94" s="251">
        <v>6</v>
      </c>
      <c r="E94" s="252"/>
      <c r="F94" s="252"/>
      <c r="G94" s="252"/>
      <c r="H94" s="252"/>
      <c r="I94" s="252"/>
      <c r="J94" s="252"/>
      <c r="K94" s="250"/>
      <c r="L94" s="254"/>
      <c r="M94" s="250"/>
    </row>
    <row r="95" spans="1:13" ht="102" x14ac:dyDescent="0.2">
      <c r="A95" s="251"/>
      <c r="B95" s="251" t="s">
        <v>342</v>
      </c>
      <c r="C95" s="251"/>
      <c r="D95" s="251"/>
      <c r="E95" s="252"/>
      <c r="F95" s="252"/>
      <c r="G95" s="252"/>
      <c r="H95" s="252"/>
      <c r="I95" s="252"/>
      <c r="J95" s="252"/>
      <c r="K95" s="250"/>
      <c r="L95" s="254"/>
      <c r="M95" s="250"/>
    </row>
    <row r="96" spans="1:13" ht="89.25" x14ac:dyDescent="0.2">
      <c r="A96" s="250"/>
      <c r="B96" s="251" t="s">
        <v>526</v>
      </c>
      <c r="C96" s="251"/>
      <c r="D96" s="251"/>
      <c r="E96" s="262"/>
      <c r="F96" s="262"/>
      <c r="G96" s="262"/>
      <c r="H96" s="262"/>
      <c r="I96" s="262"/>
      <c r="J96" s="262"/>
      <c r="K96" s="251"/>
      <c r="L96" s="268"/>
      <c r="M96" s="251"/>
    </row>
    <row r="97" spans="1:13" ht="89.25" x14ac:dyDescent="0.2">
      <c r="A97" s="250"/>
      <c r="B97" s="251" t="s">
        <v>341</v>
      </c>
      <c r="C97" s="251"/>
      <c r="D97" s="251"/>
      <c r="E97" s="262"/>
      <c r="F97" s="262"/>
      <c r="G97" s="262"/>
      <c r="H97" s="262"/>
      <c r="I97" s="262"/>
      <c r="J97" s="262"/>
      <c r="K97" s="251"/>
      <c r="L97" s="268"/>
      <c r="M97" s="251"/>
    </row>
    <row r="98" spans="1:13" ht="89.25" x14ac:dyDescent="0.2">
      <c r="A98" s="250"/>
      <c r="B98" s="251" t="s">
        <v>340</v>
      </c>
      <c r="C98" s="251"/>
      <c r="D98" s="251"/>
      <c r="E98" s="262"/>
      <c r="F98" s="262"/>
      <c r="G98" s="262"/>
      <c r="H98" s="262"/>
      <c r="I98" s="262"/>
      <c r="J98" s="262"/>
      <c r="K98" s="251"/>
      <c r="L98" s="268"/>
      <c r="M98" s="251"/>
    </row>
    <row r="99" spans="1:13" ht="89.25" x14ac:dyDescent="0.2">
      <c r="A99" s="251"/>
      <c r="B99" s="251" t="s">
        <v>339</v>
      </c>
      <c r="C99" s="251"/>
      <c r="D99" s="251"/>
      <c r="E99" s="262"/>
      <c r="F99" s="262"/>
      <c r="G99" s="262"/>
      <c r="H99" s="262"/>
      <c r="I99" s="262"/>
      <c r="J99" s="262"/>
      <c r="K99" s="251"/>
      <c r="L99" s="268"/>
      <c r="M99" s="251"/>
    </row>
    <row r="100" spans="1:13" ht="89.25" x14ac:dyDescent="0.2">
      <c r="A100" s="250"/>
      <c r="B100" s="251" t="s">
        <v>338</v>
      </c>
      <c r="C100" s="251"/>
      <c r="D100" s="251"/>
      <c r="E100" s="252"/>
      <c r="F100" s="252"/>
      <c r="G100" s="252"/>
      <c r="H100" s="252"/>
      <c r="I100" s="252"/>
      <c r="J100" s="252"/>
      <c r="K100" s="250"/>
      <c r="L100" s="254"/>
      <c r="M100" s="250"/>
    </row>
    <row r="101" spans="1:13" ht="89.25" x14ac:dyDescent="0.2">
      <c r="A101" s="250"/>
      <c r="B101" s="251" t="s">
        <v>337</v>
      </c>
      <c r="C101" s="251"/>
      <c r="D101" s="251"/>
      <c r="E101" s="252"/>
      <c r="F101" s="252"/>
      <c r="G101" s="252"/>
      <c r="H101" s="252"/>
      <c r="I101" s="252"/>
      <c r="J101" s="252"/>
      <c r="K101" s="250"/>
      <c r="L101" s="254"/>
      <c r="M101" s="250"/>
    </row>
    <row r="102" spans="1:13" ht="102" x14ac:dyDescent="0.2">
      <c r="A102" s="250"/>
      <c r="B102" s="251" t="s">
        <v>336</v>
      </c>
      <c r="C102" s="251"/>
      <c r="D102" s="251"/>
      <c r="E102" s="252"/>
      <c r="F102" s="252"/>
      <c r="G102" s="252"/>
      <c r="H102" s="252"/>
      <c r="I102" s="252"/>
      <c r="J102" s="252"/>
      <c r="K102" s="250"/>
      <c r="L102" s="254"/>
      <c r="M102" s="250"/>
    </row>
    <row r="103" spans="1:13" ht="89.25" x14ac:dyDescent="0.2">
      <c r="A103" s="250"/>
      <c r="B103" s="251" t="s">
        <v>335</v>
      </c>
      <c r="C103" s="251"/>
      <c r="D103" s="251"/>
      <c r="E103" s="252"/>
      <c r="F103" s="252"/>
      <c r="G103" s="252"/>
      <c r="H103" s="252"/>
      <c r="I103" s="252"/>
      <c r="J103" s="252"/>
      <c r="K103" s="250"/>
      <c r="L103" s="254"/>
      <c r="M103" s="250"/>
    </row>
    <row r="104" spans="1:13" ht="89.25" x14ac:dyDescent="0.2">
      <c r="A104" s="250"/>
      <c r="B104" s="251" t="s">
        <v>527</v>
      </c>
      <c r="C104" s="251"/>
      <c r="D104" s="251"/>
      <c r="E104" s="252"/>
      <c r="F104" s="252"/>
      <c r="G104" s="252"/>
      <c r="H104" s="252"/>
      <c r="I104" s="252"/>
      <c r="J104" s="252"/>
      <c r="K104" s="250"/>
      <c r="L104" s="254"/>
      <c r="M104" s="250"/>
    </row>
    <row r="105" spans="1:13" ht="89.25" x14ac:dyDescent="0.2">
      <c r="A105" s="250"/>
      <c r="B105" s="251" t="s">
        <v>334</v>
      </c>
      <c r="C105" s="251"/>
      <c r="D105" s="251"/>
      <c r="E105" s="252"/>
      <c r="F105" s="252"/>
      <c r="G105" s="252"/>
      <c r="H105" s="252"/>
      <c r="I105" s="252"/>
      <c r="J105" s="252"/>
      <c r="K105" s="250"/>
      <c r="L105" s="254"/>
      <c r="M105" s="250"/>
    </row>
    <row r="106" spans="1:13" ht="102" x14ac:dyDescent="0.2">
      <c r="A106" s="250"/>
      <c r="B106" s="251" t="s">
        <v>333</v>
      </c>
      <c r="C106" s="251"/>
      <c r="D106" s="251"/>
      <c r="E106" s="252"/>
      <c r="F106" s="252"/>
      <c r="G106" s="252"/>
      <c r="H106" s="252"/>
      <c r="I106" s="252"/>
      <c r="J106" s="252"/>
      <c r="K106" s="250"/>
      <c r="L106" s="254"/>
      <c r="M106" s="250"/>
    </row>
    <row r="107" spans="1:13" ht="102" x14ac:dyDescent="0.2">
      <c r="A107" s="250"/>
      <c r="B107" s="251" t="s">
        <v>332</v>
      </c>
      <c r="C107" s="251"/>
      <c r="D107" s="251"/>
      <c r="E107" s="252"/>
      <c r="F107" s="252"/>
      <c r="G107" s="252"/>
      <c r="H107" s="252"/>
      <c r="I107" s="252"/>
      <c r="J107" s="252"/>
      <c r="K107" s="250"/>
      <c r="L107" s="254"/>
      <c r="M107" s="250"/>
    </row>
    <row r="108" spans="1:13" ht="102" x14ac:dyDescent="0.2">
      <c r="A108" s="250"/>
      <c r="B108" s="251" t="s">
        <v>331</v>
      </c>
      <c r="C108" s="251"/>
      <c r="D108" s="251"/>
      <c r="E108" s="252"/>
      <c r="F108" s="252"/>
      <c r="G108" s="252"/>
      <c r="H108" s="252"/>
      <c r="I108" s="252"/>
      <c r="J108" s="252"/>
      <c r="K108" s="250"/>
      <c r="L108" s="254"/>
      <c r="M108" s="250"/>
    </row>
    <row r="109" spans="1:13" ht="102" x14ac:dyDescent="0.2">
      <c r="A109" s="250"/>
      <c r="B109" s="251" t="s">
        <v>330</v>
      </c>
      <c r="C109" s="251"/>
      <c r="D109" s="251"/>
      <c r="E109" s="252"/>
      <c r="F109" s="252"/>
      <c r="G109" s="252"/>
      <c r="H109" s="252"/>
      <c r="I109" s="252"/>
      <c r="J109" s="252"/>
      <c r="K109" s="250"/>
      <c r="L109" s="254"/>
      <c r="M109" s="250"/>
    </row>
    <row r="110" spans="1:13" ht="89.25" x14ac:dyDescent="0.2">
      <c r="A110" s="250"/>
      <c r="B110" s="251" t="s">
        <v>329</v>
      </c>
      <c r="C110" s="251"/>
      <c r="D110" s="251"/>
      <c r="E110" s="252"/>
      <c r="F110" s="252"/>
      <c r="G110" s="252"/>
      <c r="H110" s="252"/>
      <c r="I110" s="252"/>
      <c r="J110" s="252"/>
      <c r="K110" s="250"/>
      <c r="L110" s="254"/>
      <c r="M110" s="250"/>
    </row>
    <row r="111" spans="1:13" ht="89.25" x14ac:dyDescent="0.2">
      <c r="A111" s="250"/>
      <c r="B111" s="251" t="s">
        <v>328</v>
      </c>
      <c r="C111" s="251"/>
      <c r="D111" s="251"/>
      <c r="E111" s="252"/>
      <c r="F111" s="252"/>
      <c r="G111" s="252"/>
      <c r="H111" s="252"/>
      <c r="I111" s="252"/>
      <c r="J111" s="252"/>
      <c r="K111" s="250"/>
      <c r="L111" s="254"/>
      <c r="M111" s="250"/>
    </row>
    <row r="112" spans="1:13" ht="102" x14ac:dyDescent="0.2">
      <c r="A112" s="250"/>
      <c r="B112" s="269" t="s">
        <v>327</v>
      </c>
      <c r="C112" s="269"/>
      <c r="D112" s="269"/>
      <c r="E112" s="252"/>
      <c r="F112" s="252"/>
      <c r="G112" s="252"/>
      <c r="H112" s="252"/>
      <c r="I112" s="252"/>
      <c r="J112" s="252"/>
      <c r="K112" s="250"/>
      <c r="L112" s="254"/>
      <c r="M112" s="250"/>
    </row>
    <row r="113" spans="1:13" ht="89.25" x14ac:dyDescent="0.2">
      <c r="A113" s="250"/>
      <c r="B113" s="269" t="s">
        <v>326</v>
      </c>
      <c r="C113" s="269"/>
      <c r="D113" s="269"/>
      <c r="E113" s="252"/>
      <c r="F113" s="252"/>
      <c r="G113" s="252"/>
      <c r="H113" s="252"/>
      <c r="I113" s="252"/>
      <c r="J113" s="252"/>
      <c r="K113" s="250"/>
      <c r="L113" s="254"/>
      <c r="M113" s="250"/>
    </row>
    <row r="114" spans="1:13" ht="114.75" x14ac:dyDescent="0.2">
      <c r="A114" s="250"/>
      <c r="B114" s="251" t="s">
        <v>528</v>
      </c>
      <c r="C114" s="251"/>
      <c r="D114" s="251"/>
      <c r="E114" s="252"/>
      <c r="F114" s="252"/>
      <c r="G114" s="252"/>
      <c r="H114" s="252"/>
      <c r="I114" s="252"/>
      <c r="J114" s="252"/>
      <c r="K114" s="250"/>
      <c r="L114" s="254"/>
      <c r="M114" s="250"/>
    </row>
    <row r="115" spans="1:13" ht="102" x14ac:dyDescent="0.2">
      <c r="A115" s="250"/>
      <c r="B115" s="251" t="s">
        <v>325</v>
      </c>
      <c r="C115" s="251"/>
      <c r="D115" s="251"/>
      <c r="E115" s="252"/>
      <c r="F115" s="252"/>
      <c r="G115" s="252"/>
      <c r="H115" s="252"/>
      <c r="I115" s="252"/>
      <c r="J115" s="252"/>
      <c r="K115" s="250"/>
      <c r="L115" s="254"/>
      <c r="M115" s="250"/>
    </row>
    <row r="116" spans="1:13" ht="102" x14ac:dyDescent="0.2">
      <c r="A116" s="250"/>
      <c r="B116" s="251" t="s">
        <v>324</v>
      </c>
      <c r="C116" s="251"/>
      <c r="D116" s="251"/>
      <c r="E116" s="252"/>
      <c r="F116" s="252"/>
      <c r="G116" s="252"/>
      <c r="H116" s="252"/>
      <c r="I116" s="252"/>
      <c r="J116" s="252"/>
      <c r="K116" s="250"/>
      <c r="L116" s="254"/>
      <c r="M116" s="250"/>
    </row>
    <row r="117" spans="1:13" ht="114.75" x14ac:dyDescent="0.2">
      <c r="A117" s="250"/>
      <c r="B117" s="251" t="s">
        <v>529</v>
      </c>
      <c r="C117" s="251"/>
      <c r="D117" s="251"/>
      <c r="E117" s="252"/>
      <c r="F117" s="252"/>
      <c r="G117" s="252"/>
      <c r="H117" s="252"/>
      <c r="I117" s="252"/>
      <c r="J117" s="252"/>
      <c r="K117" s="250"/>
      <c r="L117" s="254"/>
      <c r="M117" s="250"/>
    </row>
    <row r="118" spans="1:13" ht="89.25" x14ac:dyDescent="0.2">
      <c r="A118" s="250"/>
      <c r="B118" s="251" t="s">
        <v>530</v>
      </c>
      <c r="C118" s="251"/>
      <c r="D118" s="251"/>
      <c r="E118" s="252"/>
      <c r="F118" s="252"/>
      <c r="G118" s="252"/>
      <c r="H118" s="252"/>
      <c r="I118" s="252"/>
      <c r="J118" s="252"/>
      <c r="K118" s="250"/>
      <c r="L118" s="254"/>
      <c r="M118" s="250"/>
    </row>
    <row r="119" spans="1:13" ht="89.25" x14ac:dyDescent="0.2">
      <c r="A119" s="250"/>
      <c r="B119" s="251" t="s">
        <v>531</v>
      </c>
      <c r="C119" s="251"/>
      <c r="D119" s="251"/>
      <c r="E119" s="252"/>
      <c r="F119" s="252"/>
      <c r="G119" s="252"/>
      <c r="H119" s="252"/>
      <c r="I119" s="252"/>
      <c r="J119" s="252"/>
      <c r="K119" s="250"/>
      <c r="L119" s="254"/>
      <c r="M119" s="250"/>
    </row>
    <row r="120" spans="1:13" ht="102" x14ac:dyDescent="0.2">
      <c r="A120" s="250"/>
      <c r="B120" s="269" t="s">
        <v>532</v>
      </c>
      <c r="C120" s="269"/>
      <c r="D120" s="269"/>
      <c r="E120" s="252"/>
      <c r="F120" s="252"/>
      <c r="G120" s="252"/>
      <c r="H120" s="252"/>
      <c r="I120" s="252"/>
      <c r="J120" s="252"/>
      <c r="K120" s="250"/>
      <c r="L120" s="254"/>
      <c r="M120" s="250"/>
    </row>
    <row r="121" spans="1:13" ht="102" x14ac:dyDescent="0.2">
      <c r="A121" s="250"/>
      <c r="B121" s="251" t="s">
        <v>533</v>
      </c>
      <c r="C121" s="251"/>
      <c r="D121" s="251"/>
      <c r="E121" s="252"/>
      <c r="F121" s="252"/>
      <c r="G121" s="252"/>
      <c r="H121" s="252"/>
      <c r="I121" s="252"/>
      <c r="J121" s="252"/>
      <c r="K121" s="250"/>
      <c r="L121" s="254"/>
      <c r="M121" s="250"/>
    </row>
    <row r="122" spans="1:13" ht="102" x14ac:dyDescent="0.2">
      <c r="A122" s="250"/>
      <c r="B122" s="251" t="s">
        <v>534</v>
      </c>
      <c r="C122" s="251"/>
      <c r="D122" s="251"/>
      <c r="E122" s="252"/>
      <c r="F122" s="252"/>
      <c r="G122" s="252"/>
      <c r="H122" s="252"/>
      <c r="I122" s="252"/>
      <c r="J122" s="252"/>
      <c r="K122" s="250"/>
      <c r="L122" s="254"/>
      <c r="M122" s="250"/>
    </row>
    <row r="123" spans="1:13" ht="89.25" x14ac:dyDescent="0.2">
      <c r="A123" s="250"/>
      <c r="B123" s="270" t="s">
        <v>535</v>
      </c>
      <c r="C123" s="270"/>
      <c r="D123" s="270"/>
      <c r="E123" s="252"/>
      <c r="F123" s="252"/>
      <c r="G123" s="252"/>
      <c r="H123" s="252"/>
      <c r="I123" s="252"/>
      <c r="J123" s="252"/>
      <c r="K123" s="250"/>
      <c r="L123" s="254"/>
      <c r="M123" s="250"/>
    </row>
    <row r="124" spans="1:13" ht="102" x14ac:dyDescent="0.2">
      <c r="A124" s="250"/>
      <c r="B124" s="251" t="s">
        <v>536</v>
      </c>
      <c r="C124" s="251"/>
      <c r="D124" s="251"/>
      <c r="E124" s="252"/>
      <c r="F124" s="252"/>
      <c r="G124" s="252"/>
      <c r="H124" s="252"/>
      <c r="I124" s="252"/>
      <c r="J124" s="252"/>
      <c r="K124" s="250"/>
      <c r="L124" s="254"/>
      <c r="M124" s="250"/>
    </row>
    <row r="125" spans="1:13" ht="102" x14ac:dyDescent="0.2">
      <c r="A125" s="250"/>
      <c r="B125" s="251" t="s">
        <v>323</v>
      </c>
      <c r="C125" s="251"/>
      <c r="D125" s="251"/>
      <c r="E125" s="252"/>
      <c r="F125" s="252"/>
      <c r="G125" s="252"/>
      <c r="H125" s="252"/>
      <c r="I125" s="252"/>
      <c r="J125" s="252"/>
      <c r="K125" s="250"/>
      <c r="L125" s="254"/>
      <c r="M125" s="250"/>
    </row>
    <row r="126" spans="1:13" ht="89.25" x14ac:dyDescent="0.2">
      <c r="A126" s="250"/>
      <c r="B126" s="251" t="s">
        <v>322</v>
      </c>
      <c r="C126" s="251"/>
      <c r="D126" s="251"/>
      <c r="E126" s="252"/>
      <c r="F126" s="252"/>
      <c r="G126" s="252"/>
      <c r="H126" s="252"/>
      <c r="I126" s="252"/>
      <c r="J126" s="252"/>
      <c r="K126" s="250"/>
      <c r="L126" s="254"/>
      <c r="M126" s="250"/>
    </row>
    <row r="127" spans="1:13" ht="102" x14ac:dyDescent="0.2">
      <c r="A127" s="250"/>
      <c r="B127" s="251" t="s">
        <v>321</v>
      </c>
      <c r="C127" s="251"/>
      <c r="D127" s="251"/>
      <c r="E127" s="252"/>
      <c r="F127" s="252"/>
      <c r="G127" s="252"/>
      <c r="H127" s="252"/>
      <c r="I127" s="252"/>
      <c r="J127" s="252"/>
      <c r="K127" s="250"/>
      <c r="L127" s="254"/>
      <c r="M127" s="250"/>
    </row>
    <row r="128" spans="1:13" ht="89.25" x14ac:dyDescent="0.2">
      <c r="A128" s="250"/>
      <c r="B128" s="251" t="s">
        <v>320</v>
      </c>
      <c r="C128" s="251"/>
      <c r="D128" s="251"/>
      <c r="E128" s="252"/>
      <c r="F128" s="252"/>
      <c r="G128" s="252"/>
      <c r="H128" s="252"/>
      <c r="I128" s="252"/>
      <c r="J128" s="252"/>
      <c r="K128" s="250"/>
      <c r="L128" s="254"/>
      <c r="M128" s="250"/>
    </row>
    <row r="129" spans="1:13" ht="140.25" x14ac:dyDescent="0.2">
      <c r="A129" s="231"/>
      <c r="B129" s="270" t="s">
        <v>319</v>
      </c>
      <c r="C129" s="231"/>
      <c r="D129" s="231"/>
      <c r="E129" s="262"/>
      <c r="F129" s="262"/>
      <c r="G129" s="262"/>
      <c r="H129" s="262"/>
      <c r="I129" s="262"/>
      <c r="J129" s="262"/>
      <c r="K129" s="270"/>
      <c r="L129" s="271"/>
      <c r="M129" s="272"/>
    </row>
    <row r="130" spans="1:13" ht="102" x14ac:dyDescent="0.2">
      <c r="A130" s="266"/>
      <c r="B130" s="273" t="s">
        <v>318</v>
      </c>
      <c r="C130" s="273"/>
      <c r="D130" s="273"/>
      <c r="E130" s="274"/>
      <c r="F130" s="274"/>
      <c r="G130" s="274"/>
      <c r="H130" s="274"/>
      <c r="I130" s="274"/>
      <c r="J130" s="274"/>
      <c r="K130" s="231"/>
      <c r="L130" s="275"/>
      <c r="M130" s="231"/>
    </row>
    <row r="131" spans="1:13" x14ac:dyDescent="0.2">
      <c r="A131" s="276"/>
      <c r="B131" s="273"/>
      <c r="C131" s="273"/>
      <c r="D131" s="273"/>
      <c r="E131" s="274"/>
      <c r="F131" s="274"/>
      <c r="G131" s="274"/>
      <c r="H131" s="274"/>
      <c r="I131" s="274"/>
      <c r="J131" s="274"/>
      <c r="K131" s="231"/>
      <c r="L131" s="275"/>
      <c r="M131" s="231"/>
    </row>
    <row r="132" spans="1:13" x14ac:dyDescent="0.2">
      <c r="A132" s="276"/>
      <c r="B132" s="273"/>
      <c r="C132" s="273"/>
      <c r="D132" s="273"/>
      <c r="E132" s="274"/>
      <c r="F132" s="274"/>
      <c r="G132" s="274"/>
      <c r="H132" s="274"/>
      <c r="I132" s="274"/>
      <c r="J132" s="274"/>
      <c r="K132" s="231"/>
      <c r="L132" s="275"/>
      <c r="M132" s="231"/>
    </row>
    <row r="133" spans="1:13" x14ac:dyDescent="0.2">
      <c r="A133" s="276"/>
      <c r="B133" s="273"/>
      <c r="C133" s="273"/>
      <c r="D133" s="273"/>
      <c r="E133" s="274"/>
      <c r="F133" s="274"/>
      <c r="G133" s="274"/>
      <c r="H133" s="274"/>
      <c r="I133" s="274"/>
      <c r="J133" s="274"/>
      <c r="K133" s="231"/>
      <c r="L133" s="275"/>
      <c r="M133" s="231"/>
    </row>
  </sheetData>
  <autoFilter ref="A4:V138"/>
  <printOptions horizontalCentered="1"/>
  <pageMargins left="0.51181102362204722" right="0.31496062992125984" top="0.74803149606299213" bottom="0.74803149606299213" header="0.31496062992125984" footer="0.31496062992125984"/>
  <pageSetup paperSize="8" scale="93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view="pageBreakPreview" zoomScale="98" zoomScaleNormal="100" zoomScaleSheetLayoutView="98" workbookViewId="0">
      <selection activeCell="D38" sqref="D38"/>
    </sheetView>
  </sheetViews>
  <sheetFormatPr defaultColWidth="9.140625" defaultRowHeight="12.75" outlineLevelRow="1" x14ac:dyDescent="0.2"/>
  <cols>
    <col min="1" max="1" width="9.140625" style="282"/>
    <col min="2" max="2" width="31.85546875" style="282" customWidth="1"/>
    <col min="3" max="3" width="10.85546875" style="282" bestFit="1" customWidth="1"/>
    <col min="4" max="4" width="19.5703125" style="282" customWidth="1"/>
    <col min="5" max="5" width="19.42578125" style="282" customWidth="1"/>
    <col min="6" max="6" width="2.28515625" style="279" customWidth="1"/>
    <col min="7" max="16384" width="9.140625" style="282"/>
  </cols>
  <sheetData>
    <row r="1" spans="1:10" x14ac:dyDescent="0.2">
      <c r="A1" s="277" t="s">
        <v>201</v>
      </c>
      <c r="B1" s="363" t="s">
        <v>203</v>
      </c>
      <c r="C1" s="278" t="s">
        <v>204</v>
      </c>
      <c r="D1" s="363" t="s">
        <v>206</v>
      </c>
      <c r="E1" s="363" t="s">
        <v>314</v>
      </c>
      <c r="G1" s="280" t="s">
        <v>161</v>
      </c>
      <c r="H1" s="280" t="s">
        <v>162</v>
      </c>
      <c r="I1" s="281" t="s">
        <v>163</v>
      </c>
      <c r="J1" s="281" t="s">
        <v>164</v>
      </c>
    </row>
    <row r="2" spans="1:10" ht="13.5" thickBot="1" x14ac:dyDescent="0.25">
      <c r="A2" s="283" t="s">
        <v>202</v>
      </c>
      <c r="B2" s="345"/>
      <c r="C2" s="284" t="s">
        <v>205</v>
      </c>
      <c r="D2" s="345"/>
      <c r="E2" s="345"/>
    </row>
    <row r="3" spans="1:10" ht="13.5" hidden="1" outlineLevel="1" thickBot="1" x14ac:dyDescent="0.25">
      <c r="A3" s="346" t="s">
        <v>207</v>
      </c>
      <c r="B3" s="354">
        <v>1</v>
      </c>
      <c r="C3" s="355"/>
      <c r="D3" s="355"/>
      <c r="E3" s="364"/>
    </row>
    <row r="4" spans="1:10" ht="13.5" collapsed="1" thickBot="1" x14ac:dyDescent="0.25">
      <c r="A4" s="347"/>
      <c r="B4" s="285" t="s">
        <v>208</v>
      </c>
      <c r="C4" s="285" t="s">
        <v>209</v>
      </c>
      <c r="D4" s="285" t="s">
        <v>210</v>
      </c>
      <c r="E4" s="285"/>
    </row>
    <row r="5" spans="1:10" ht="13.5" hidden="1" outlineLevel="1" thickBot="1" x14ac:dyDescent="0.25">
      <c r="A5" s="347"/>
      <c r="B5" s="365">
        <v>2</v>
      </c>
      <c r="C5" s="366"/>
      <c r="D5" s="366"/>
      <c r="E5" s="367"/>
    </row>
    <row r="6" spans="1:10" ht="13.5" collapsed="1" thickBot="1" x14ac:dyDescent="0.25">
      <c r="A6" s="347"/>
      <c r="B6" s="285" t="s">
        <v>211</v>
      </c>
      <c r="C6" s="285" t="s">
        <v>212</v>
      </c>
      <c r="D6" s="285" t="s">
        <v>212</v>
      </c>
      <c r="E6" s="285"/>
    </row>
    <row r="7" spans="1:10" ht="13.5" thickBot="1" x14ac:dyDescent="0.25">
      <c r="A7" s="347"/>
      <c r="B7" s="286" t="s">
        <v>213</v>
      </c>
      <c r="C7" s="286" t="s">
        <v>214</v>
      </c>
      <c r="D7" s="286" t="s">
        <v>214</v>
      </c>
      <c r="E7" s="286"/>
      <c r="F7" s="287"/>
    </row>
    <row r="8" spans="1:10" ht="13.5" thickBot="1" x14ac:dyDescent="0.25">
      <c r="A8" s="347"/>
      <c r="B8" s="285" t="s">
        <v>215</v>
      </c>
      <c r="C8" s="285" t="s">
        <v>216</v>
      </c>
      <c r="D8" s="285" t="s">
        <v>216</v>
      </c>
      <c r="E8" s="285"/>
    </row>
    <row r="9" spans="1:10" ht="13.5" hidden="1" outlineLevel="1" thickBot="1" x14ac:dyDescent="0.25">
      <c r="A9" s="347"/>
      <c r="B9" s="368">
        <v>3</v>
      </c>
      <c r="C9" s="369"/>
      <c r="D9" s="369"/>
      <c r="E9" s="370"/>
    </row>
    <row r="10" spans="1:10" ht="13.5" collapsed="1" thickBot="1" x14ac:dyDescent="0.25">
      <c r="A10" s="347"/>
      <c r="B10" s="285" t="s">
        <v>313</v>
      </c>
      <c r="C10" s="285" t="s">
        <v>217</v>
      </c>
      <c r="D10" s="285" t="s">
        <v>218</v>
      </c>
      <c r="E10" s="285"/>
      <c r="H10" s="282" t="s">
        <v>315</v>
      </c>
    </row>
    <row r="11" spans="1:10" ht="13.5" thickBot="1" x14ac:dyDescent="0.25">
      <c r="A11" s="347"/>
      <c r="B11" s="285" t="s">
        <v>219</v>
      </c>
      <c r="C11" s="285" t="s">
        <v>220</v>
      </c>
      <c r="D11" s="285" t="s">
        <v>221</v>
      </c>
      <c r="E11" s="285"/>
    </row>
    <row r="12" spans="1:10" ht="13.5" thickBot="1" x14ac:dyDescent="0.25">
      <c r="A12" s="347"/>
      <c r="B12" s="285" t="s">
        <v>222</v>
      </c>
      <c r="C12" s="285" t="s">
        <v>223</v>
      </c>
      <c r="D12" s="285" t="s">
        <v>223</v>
      </c>
      <c r="E12" s="285"/>
      <c r="G12" s="282" t="s">
        <v>316</v>
      </c>
    </row>
    <row r="13" spans="1:10" ht="13.5" thickBot="1" x14ac:dyDescent="0.25">
      <c r="A13" s="347"/>
      <c r="B13" s="285" t="s">
        <v>224</v>
      </c>
      <c r="C13" s="285" t="s">
        <v>225</v>
      </c>
      <c r="D13" s="285" t="s">
        <v>225</v>
      </c>
      <c r="E13" s="285"/>
    </row>
    <row r="14" spans="1:10" ht="13.5" thickBot="1" x14ac:dyDescent="0.25">
      <c r="A14" s="347"/>
      <c r="B14" s="285" t="s">
        <v>226</v>
      </c>
      <c r="C14" s="285" t="s">
        <v>227</v>
      </c>
      <c r="D14" s="285" t="s">
        <v>227</v>
      </c>
      <c r="E14" s="285"/>
    </row>
    <row r="15" spans="1:10" ht="13.5" thickBot="1" x14ac:dyDescent="0.25">
      <c r="A15" s="349"/>
      <c r="B15" s="284" t="s">
        <v>228</v>
      </c>
      <c r="C15" s="284" t="s">
        <v>229</v>
      </c>
      <c r="D15" s="284" t="s">
        <v>229</v>
      </c>
      <c r="E15" s="284"/>
    </row>
    <row r="16" spans="1:10" ht="13.5" hidden="1" outlineLevel="1" thickBot="1" x14ac:dyDescent="0.25">
      <c r="A16" s="353" t="s">
        <v>230</v>
      </c>
      <c r="B16" s="354">
        <v>4</v>
      </c>
      <c r="C16" s="355"/>
      <c r="D16" s="355"/>
      <c r="E16" s="356"/>
    </row>
    <row r="17" spans="1:10" ht="13.5" collapsed="1" thickBot="1" x14ac:dyDescent="0.25">
      <c r="A17" s="347"/>
      <c r="B17" s="288" t="s">
        <v>231</v>
      </c>
      <c r="C17" s="284" t="s">
        <v>232</v>
      </c>
      <c r="D17" s="284" t="s">
        <v>232</v>
      </c>
      <c r="E17" s="284"/>
      <c r="H17" s="282" t="s">
        <v>402</v>
      </c>
    </row>
    <row r="18" spans="1:10" x14ac:dyDescent="0.2">
      <c r="A18" s="347"/>
      <c r="B18" s="357" t="s">
        <v>233</v>
      </c>
      <c r="C18" s="289" t="s">
        <v>234</v>
      </c>
      <c r="D18" s="289" t="s">
        <v>236</v>
      </c>
      <c r="E18" s="344"/>
      <c r="J18" s="282" t="s">
        <v>403</v>
      </c>
    </row>
    <row r="19" spans="1:10" ht="13.5" thickBot="1" x14ac:dyDescent="0.25">
      <c r="A19" s="347"/>
      <c r="B19" s="358"/>
      <c r="C19" s="285" t="s">
        <v>235</v>
      </c>
      <c r="D19" s="285" t="s">
        <v>237</v>
      </c>
      <c r="E19" s="359"/>
    </row>
    <row r="20" spans="1:10" ht="13.5" thickBot="1" x14ac:dyDescent="0.25">
      <c r="A20" s="347"/>
      <c r="B20" s="288" t="s">
        <v>238</v>
      </c>
      <c r="C20" s="284" t="s">
        <v>239</v>
      </c>
      <c r="D20" s="284" t="s">
        <v>239</v>
      </c>
      <c r="E20" s="284"/>
      <c r="G20" s="282" t="s">
        <v>404</v>
      </c>
    </row>
    <row r="21" spans="1:10" ht="13.5" thickBot="1" x14ac:dyDescent="0.25">
      <c r="A21" s="347"/>
      <c r="B21" s="288" t="s">
        <v>240</v>
      </c>
      <c r="C21" s="284" t="s">
        <v>241</v>
      </c>
      <c r="D21" s="284" t="s">
        <v>241</v>
      </c>
      <c r="E21" s="284"/>
    </row>
    <row r="22" spans="1:10" x14ac:dyDescent="0.2">
      <c r="A22" s="347"/>
      <c r="B22" s="357" t="s">
        <v>242</v>
      </c>
      <c r="C22" s="289" t="s">
        <v>243</v>
      </c>
      <c r="D22" s="289" t="s">
        <v>243</v>
      </c>
      <c r="E22" s="290"/>
      <c r="I22" s="282" t="s">
        <v>405</v>
      </c>
    </row>
    <row r="23" spans="1:10" ht="13.5" thickBot="1" x14ac:dyDescent="0.25">
      <c r="A23" s="347"/>
      <c r="B23" s="358"/>
      <c r="C23" s="285" t="s">
        <v>244</v>
      </c>
      <c r="D23" s="285" t="s">
        <v>244</v>
      </c>
      <c r="E23" s="291"/>
    </row>
    <row r="24" spans="1:10" ht="13.5" hidden="1" outlineLevel="1" thickBot="1" x14ac:dyDescent="0.25">
      <c r="A24" s="347"/>
      <c r="B24" s="360">
        <v>5</v>
      </c>
      <c r="C24" s="361"/>
      <c r="D24" s="361"/>
      <c r="E24" s="362"/>
    </row>
    <row r="25" spans="1:10" ht="13.5" collapsed="1" thickBot="1" x14ac:dyDescent="0.25">
      <c r="A25" s="347"/>
      <c r="B25" s="284" t="s">
        <v>245</v>
      </c>
      <c r="C25" s="284" t="s">
        <v>246</v>
      </c>
      <c r="D25" s="284" t="s">
        <v>246</v>
      </c>
      <c r="E25" s="284"/>
      <c r="I25" s="282" t="s">
        <v>406</v>
      </c>
    </row>
    <row r="26" spans="1:10" x14ac:dyDescent="0.2">
      <c r="A26" s="347"/>
      <c r="B26" s="344" t="s">
        <v>247</v>
      </c>
      <c r="C26" s="289" t="s">
        <v>248</v>
      </c>
      <c r="D26" s="289" t="s">
        <v>248</v>
      </c>
      <c r="E26" s="344"/>
      <c r="H26" s="282" t="s">
        <v>407</v>
      </c>
    </row>
    <row r="27" spans="1:10" ht="13.5" thickBot="1" x14ac:dyDescent="0.25">
      <c r="A27" s="347"/>
      <c r="B27" s="359"/>
      <c r="C27" s="285" t="s">
        <v>249</v>
      </c>
      <c r="D27" s="285" t="s">
        <v>249</v>
      </c>
      <c r="E27" s="359"/>
      <c r="G27" s="282" t="s">
        <v>408</v>
      </c>
    </row>
    <row r="28" spans="1:10" ht="13.5" thickBot="1" x14ac:dyDescent="0.25">
      <c r="A28" s="347"/>
      <c r="B28" s="284" t="s">
        <v>250</v>
      </c>
      <c r="C28" s="284" t="s">
        <v>251</v>
      </c>
      <c r="D28" s="284" t="s">
        <v>251</v>
      </c>
      <c r="E28" s="284"/>
    </row>
    <row r="29" spans="1:10" ht="13.5" thickBot="1" x14ac:dyDescent="0.25">
      <c r="A29" s="348"/>
      <c r="B29" s="284" t="s">
        <v>252</v>
      </c>
      <c r="C29" s="284" t="s">
        <v>253</v>
      </c>
      <c r="D29" s="284" t="s">
        <v>253</v>
      </c>
      <c r="E29" s="284"/>
    </row>
    <row r="30" spans="1:10" ht="13.5" thickBot="1" x14ac:dyDescent="0.25">
      <c r="A30" s="346" t="s">
        <v>254</v>
      </c>
      <c r="B30" s="284" t="s">
        <v>255</v>
      </c>
      <c r="C30" s="284" t="s">
        <v>256</v>
      </c>
      <c r="D30" s="284" t="s">
        <v>256</v>
      </c>
      <c r="E30" s="284"/>
    </row>
    <row r="31" spans="1:10" ht="13.5" thickBot="1" x14ac:dyDescent="0.25">
      <c r="A31" s="347"/>
      <c r="B31" s="284" t="s">
        <v>257</v>
      </c>
      <c r="C31" s="284" t="s">
        <v>258</v>
      </c>
      <c r="D31" s="284" t="s">
        <v>258</v>
      </c>
      <c r="E31" s="284"/>
    </row>
    <row r="32" spans="1:10" ht="13.5" thickBot="1" x14ac:dyDescent="0.25">
      <c r="A32" s="347"/>
      <c r="B32" s="284" t="s">
        <v>259</v>
      </c>
      <c r="C32" s="284" t="s">
        <v>260</v>
      </c>
      <c r="D32" s="284" t="s">
        <v>260</v>
      </c>
      <c r="E32" s="284"/>
    </row>
    <row r="33" spans="1:9" ht="13.5" thickBot="1" x14ac:dyDescent="0.25">
      <c r="A33" s="347"/>
      <c r="B33" s="284" t="s">
        <v>261</v>
      </c>
      <c r="C33" s="284" t="s">
        <v>262</v>
      </c>
      <c r="D33" s="284" t="s">
        <v>262</v>
      </c>
      <c r="E33" s="284"/>
    </row>
    <row r="34" spans="1:9" ht="13.5" hidden="1" outlineLevel="1" thickBot="1" x14ac:dyDescent="0.25">
      <c r="A34" s="347"/>
      <c r="B34" s="350">
        <v>6</v>
      </c>
      <c r="C34" s="351"/>
      <c r="D34" s="351"/>
      <c r="E34" s="352"/>
    </row>
    <row r="35" spans="1:9" collapsed="1" x14ac:dyDescent="0.2">
      <c r="A35" s="347"/>
      <c r="B35" s="344" t="s">
        <v>263</v>
      </c>
      <c r="C35" s="289" t="s">
        <v>264</v>
      </c>
      <c r="D35" s="289" t="s">
        <v>264</v>
      </c>
      <c r="E35" s="344"/>
      <c r="I35" s="282" t="s">
        <v>409</v>
      </c>
    </row>
    <row r="36" spans="1:9" ht="13.5" thickBot="1" x14ac:dyDescent="0.25">
      <c r="A36" s="347"/>
      <c r="B36" s="345"/>
      <c r="C36" s="284" t="s">
        <v>265</v>
      </c>
      <c r="D36" s="284" t="s">
        <v>265</v>
      </c>
      <c r="E36" s="345"/>
      <c r="G36" s="282" t="s">
        <v>411</v>
      </c>
    </row>
    <row r="37" spans="1:9" x14ac:dyDescent="0.2">
      <c r="A37" s="347"/>
      <c r="B37" s="344" t="s">
        <v>266</v>
      </c>
      <c r="C37" s="289" t="s">
        <v>267</v>
      </c>
      <c r="D37" s="289" t="s">
        <v>267</v>
      </c>
      <c r="E37" s="344"/>
    </row>
    <row r="38" spans="1:9" ht="13.5" thickBot="1" x14ac:dyDescent="0.25">
      <c r="A38" s="347"/>
      <c r="B38" s="345"/>
      <c r="C38" s="284" t="s">
        <v>268</v>
      </c>
      <c r="D38" s="284" t="s">
        <v>268</v>
      </c>
      <c r="E38" s="345"/>
      <c r="H38" s="282" t="s">
        <v>410</v>
      </c>
    </row>
    <row r="39" spans="1:9" ht="13.5" thickBot="1" x14ac:dyDescent="0.25">
      <c r="A39" s="347"/>
      <c r="B39" s="284" t="s">
        <v>269</v>
      </c>
      <c r="C39" s="284" t="s">
        <v>270</v>
      </c>
      <c r="D39" s="284" t="s">
        <v>270</v>
      </c>
      <c r="E39" s="284"/>
    </row>
    <row r="40" spans="1:9" ht="13.5" thickBot="1" x14ac:dyDescent="0.25">
      <c r="A40" s="347"/>
      <c r="B40" s="284" t="s">
        <v>271</v>
      </c>
      <c r="C40" s="284" t="s">
        <v>272</v>
      </c>
      <c r="D40" s="284" t="s">
        <v>272</v>
      </c>
      <c r="E40" s="284"/>
    </row>
    <row r="41" spans="1:9" ht="13.5" thickBot="1" x14ac:dyDescent="0.25">
      <c r="A41" s="347"/>
      <c r="B41" s="284" t="s">
        <v>273</v>
      </c>
      <c r="C41" s="284" t="s">
        <v>270</v>
      </c>
      <c r="D41" s="284" t="s">
        <v>270</v>
      </c>
      <c r="E41" s="284"/>
    </row>
    <row r="42" spans="1:9" ht="13.5" thickBot="1" x14ac:dyDescent="0.25">
      <c r="A42" s="347"/>
      <c r="B42" s="284" t="s">
        <v>274</v>
      </c>
      <c r="C42" s="284" t="s">
        <v>275</v>
      </c>
      <c r="D42" s="284" t="s">
        <v>275</v>
      </c>
      <c r="E42" s="284"/>
    </row>
    <row r="43" spans="1:9" ht="13.5" thickBot="1" x14ac:dyDescent="0.25">
      <c r="A43" s="347"/>
      <c r="B43" s="284" t="s">
        <v>276</v>
      </c>
      <c r="C43" s="284" t="s">
        <v>277</v>
      </c>
      <c r="D43" s="284" t="s">
        <v>277</v>
      </c>
      <c r="E43" s="284"/>
    </row>
    <row r="44" spans="1:9" ht="13.5" hidden="1" outlineLevel="1" thickBot="1" x14ac:dyDescent="0.25">
      <c r="A44" s="348"/>
      <c r="B44" s="350">
        <v>7</v>
      </c>
      <c r="C44" s="351"/>
      <c r="D44" s="351"/>
      <c r="E44" s="352"/>
    </row>
    <row r="45" spans="1:9" ht="13.5" collapsed="1" thickBot="1" x14ac:dyDescent="0.25">
      <c r="A45" s="346" t="s">
        <v>278</v>
      </c>
      <c r="B45" s="284" t="s">
        <v>279</v>
      </c>
      <c r="C45" s="284" t="s">
        <v>280</v>
      </c>
      <c r="D45" s="284" t="s">
        <v>280</v>
      </c>
      <c r="E45" s="284"/>
      <c r="G45" s="282" t="s">
        <v>413</v>
      </c>
    </row>
    <row r="46" spans="1:9" x14ac:dyDescent="0.2">
      <c r="A46" s="347"/>
      <c r="B46" s="344" t="s">
        <v>281</v>
      </c>
      <c r="C46" s="289" t="s">
        <v>282</v>
      </c>
      <c r="D46" s="289" t="s">
        <v>282</v>
      </c>
      <c r="E46" s="344"/>
      <c r="I46" s="282" t="s">
        <v>414</v>
      </c>
    </row>
    <row r="47" spans="1:9" ht="13.5" thickBot="1" x14ac:dyDescent="0.25">
      <c r="A47" s="348"/>
      <c r="B47" s="345"/>
      <c r="C47" s="284" t="s">
        <v>258</v>
      </c>
      <c r="D47" s="284" t="s">
        <v>258</v>
      </c>
      <c r="E47" s="345"/>
    </row>
    <row r="48" spans="1:9" x14ac:dyDescent="0.2">
      <c r="A48" s="346" t="s">
        <v>278</v>
      </c>
      <c r="B48" s="344" t="s">
        <v>283</v>
      </c>
      <c r="C48" s="344" t="s">
        <v>284</v>
      </c>
      <c r="D48" s="289" t="s">
        <v>284</v>
      </c>
      <c r="E48" s="344" t="s">
        <v>286</v>
      </c>
    </row>
    <row r="49" spans="1:8" ht="13.5" thickBot="1" x14ac:dyDescent="0.25">
      <c r="A49" s="347"/>
      <c r="B49" s="345"/>
      <c r="C49" s="345"/>
      <c r="D49" s="284" t="s">
        <v>285</v>
      </c>
      <c r="E49" s="345"/>
    </row>
    <row r="50" spans="1:8" ht="13.5" thickBot="1" x14ac:dyDescent="0.25">
      <c r="A50" s="347"/>
      <c r="B50" s="284" t="s">
        <v>287</v>
      </c>
      <c r="C50" s="284" t="s">
        <v>288</v>
      </c>
      <c r="D50" s="284" t="s">
        <v>288</v>
      </c>
      <c r="E50" s="284"/>
    </row>
    <row r="51" spans="1:8" x14ac:dyDescent="0.2">
      <c r="A51" s="347"/>
      <c r="B51" s="344" t="s">
        <v>289</v>
      </c>
      <c r="C51" s="289" t="s">
        <v>290</v>
      </c>
      <c r="D51" s="289" t="s">
        <v>290</v>
      </c>
      <c r="E51" s="344" t="s">
        <v>293</v>
      </c>
      <c r="H51" s="282" t="s">
        <v>415</v>
      </c>
    </row>
    <row r="52" spans="1:8" ht="13.5" thickBot="1" x14ac:dyDescent="0.25">
      <c r="A52" s="347"/>
      <c r="B52" s="345"/>
      <c r="C52" s="284" t="s">
        <v>291</v>
      </c>
      <c r="D52" s="284" t="s">
        <v>292</v>
      </c>
      <c r="E52" s="345"/>
    </row>
    <row r="53" spans="1:8" ht="13.5" hidden="1" outlineLevel="1" thickBot="1" x14ac:dyDescent="0.25">
      <c r="A53" s="347"/>
      <c r="B53" s="350">
        <v>8</v>
      </c>
      <c r="C53" s="351"/>
      <c r="D53" s="351"/>
      <c r="E53" s="352"/>
    </row>
    <row r="54" spans="1:8" ht="13.5" collapsed="1" thickBot="1" x14ac:dyDescent="0.25">
      <c r="A54" s="347"/>
      <c r="B54" s="284" t="s">
        <v>294</v>
      </c>
      <c r="C54" s="284" t="s">
        <v>295</v>
      </c>
      <c r="D54" s="284" t="s">
        <v>295</v>
      </c>
      <c r="E54" s="284"/>
      <c r="G54" s="282" t="s">
        <v>416</v>
      </c>
    </row>
    <row r="55" spans="1:8" ht="13.5" thickBot="1" x14ac:dyDescent="0.25">
      <c r="A55" s="347"/>
      <c r="B55" s="284" t="s">
        <v>296</v>
      </c>
      <c r="C55" s="284" t="s">
        <v>297</v>
      </c>
      <c r="D55" s="284" t="s">
        <v>298</v>
      </c>
      <c r="E55" s="284" t="s">
        <v>299</v>
      </c>
    </row>
    <row r="56" spans="1:8" x14ac:dyDescent="0.2">
      <c r="A56" s="347"/>
      <c r="B56" s="344" t="s">
        <v>300</v>
      </c>
      <c r="C56" s="344" t="s">
        <v>301</v>
      </c>
      <c r="D56" s="289" t="s">
        <v>301</v>
      </c>
      <c r="E56" s="289"/>
      <c r="H56" s="282" t="s">
        <v>417</v>
      </c>
    </row>
    <row r="57" spans="1:8" ht="13.5" thickBot="1" x14ac:dyDescent="0.25">
      <c r="A57" s="347"/>
      <c r="B57" s="345"/>
      <c r="C57" s="345"/>
      <c r="D57" s="284" t="s">
        <v>302</v>
      </c>
      <c r="E57" s="284" t="s">
        <v>303</v>
      </c>
    </row>
    <row r="58" spans="1:8" x14ac:dyDescent="0.2">
      <c r="A58" s="347"/>
      <c r="B58" s="344" t="s">
        <v>304</v>
      </c>
      <c r="C58" s="289" t="s">
        <v>305</v>
      </c>
      <c r="D58" s="289" t="s">
        <v>305</v>
      </c>
      <c r="E58" s="344"/>
    </row>
    <row r="59" spans="1:8" ht="13.5" thickBot="1" x14ac:dyDescent="0.25">
      <c r="A59" s="347"/>
      <c r="B59" s="345"/>
      <c r="C59" s="284" t="s">
        <v>306</v>
      </c>
      <c r="D59" s="284" t="s">
        <v>306</v>
      </c>
      <c r="E59" s="345"/>
    </row>
    <row r="60" spans="1:8" ht="13.5" thickBot="1" x14ac:dyDescent="0.25">
      <c r="A60" s="349"/>
      <c r="B60" s="285" t="s">
        <v>307</v>
      </c>
      <c r="C60" s="285" t="s">
        <v>308</v>
      </c>
      <c r="D60" s="285" t="s">
        <v>309</v>
      </c>
      <c r="E60" s="285" t="s">
        <v>310</v>
      </c>
    </row>
  </sheetData>
  <mergeCells count="36">
    <mergeCell ref="B1:B2"/>
    <mergeCell ref="D1:D2"/>
    <mergeCell ref="E1:E2"/>
    <mergeCell ref="A3:A15"/>
    <mergeCell ref="B3:E3"/>
    <mergeCell ref="B5:E5"/>
    <mergeCell ref="B9:E9"/>
    <mergeCell ref="A16:A29"/>
    <mergeCell ref="B16:E16"/>
    <mergeCell ref="B18:B19"/>
    <mergeCell ref="E18:E19"/>
    <mergeCell ref="B22:B23"/>
    <mergeCell ref="B24:E24"/>
    <mergeCell ref="B26:B27"/>
    <mergeCell ref="E26:E27"/>
    <mergeCell ref="A30:A44"/>
    <mergeCell ref="B34:E34"/>
    <mergeCell ref="B35:B36"/>
    <mergeCell ref="E35:E36"/>
    <mergeCell ref="B37:B38"/>
    <mergeCell ref="E37:E38"/>
    <mergeCell ref="B44:E44"/>
    <mergeCell ref="B56:B57"/>
    <mergeCell ref="C56:C57"/>
    <mergeCell ref="B58:B59"/>
    <mergeCell ref="E58:E59"/>
    <mergeCell ref="A45:A47"/>
    <mergeCell ref="B46:B47"/>
    <mergeCell ref="E46:E47"/>
    <mergeCell ref="A48:A60"/>
    <mergeCell ref="B48:B49"/>
    <mergeCell ref="C48:C49"/>
    <mergeCell ref="E48:E49"/>
    <mergeCell ref="B51:B52"/>
    <mergeCell ref="E51:E52"/>
    <mergeCell ref="B53:E53"/>
  </mergeCells>
  <printOptions horizontalCentered="1"/>
  <pageMargins left="0.31496062992125984" right="0.31496062992125984" top="0.55118110236220474" bottom="0.55118110236220474" header="0.31496062992125984" footer="0.31496062992125984"/>
  <pageSetup orientation="portrait" verticalDpi="120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20</vt:i4>
      </vt:variant>
    </vt:vector>
  </HeadingPairs>
  <TitlesOfParts>
    <vt:vector size="43" baseType="lpstr">
      <vt:lpstr>Рекапитулация по диаметри</vt:lpstr>
      <vt:lpstr>Пом.см.Шахта 1,30 м</vt:lpstr>
      <vt:lpstr>Хармонизатор20</vt:lpstr>
      <vt:lpstr>КСС19</vt:lpstr>
      <vt:lpstr>КСС18</vt:lpstr>
      <vt:lpstr>КСС17</vt:lpstr>
      <vt:lpstr>КСС16</vt:lpstr>
      <vt:lpstr>КСС15</vt:lpstr>
      <vt:lpstr>КСС14</vt:lpstr>
      <vt:lpstr>КСС13</vt:lpstr>
      <vt:lpstr>КСС11</vt:lpstr>
      <vt:lpstr>КСС10</vt:lpstr>
      <vt:lpstr>КСС9</vt:lpstr>
      <vt:lpstr>КСС8</vt:lpstr>
      <vt:lpstr>КСС7</vt:lpstr>
      <vt:lpstr>КСС6</vt:lpstr>
      <vt:lpstr>КСС5</vt:lpstr>
      <vt:lpstr>КСС4</vt:lpstr>
      <vt:lpstr>КСС3</vt:lpstr>
      <vt:lpstr>КСС2</vt:lpstr>
      <vt:lpstr>КСС1</vt:lpstr>
      <vt:lpstr>Настилки</vt:lpstr>
      <vt:lpstr>Улици</vt:lpstr>
      <vt:lpstr>'Пом.см.Шахта 1,30 м'!Print_Area</vt:lpstr>
      <vt:lpstr>КСС1!Print_Titles</vt:lpstr>
      <vt:lpstr>КСС10!Print_Titles</vt:lpstr>
      <vt:lpstr>КСС11!Print_Titles</vt:lpstr>
      <vt:lpstr>КСС13!Print_Titles</vt:lpstr>
      <vt:lpstr>КСС14!Print_Titles</vt:lpstr>
      <vt:lpstr>КСС15!Print_Titles</vt:lpstr>
      <vt:lpstr>КСС16!Print_Titles</vt:lpstr>
      <vt:lpstr>КСС17!Print_Titles</vt:lpstr>
      <vt:lpstr>КСС18!Print_Titles</vt:lpstr>
      <vt:lpstr>КСС19!Print_Titles</vt:lpstr>
      <vt:lpstr>КСС2!Print_Titles</vt:lpstr>
      <vt:lpstr>КСС3!Print_Titles</vt:lpstr>
      <vt:lpstr>КСС4!Print_Titles</vt:lpstr>
      <vt:lpstr>КСС5!Print_Titles</vt:lpstr>
      <vt:lpstr>КСС6!Print_Titles</vt:lpstr>
      <vt:lpstr>КСС7!Print_Titles</vt:lpstr>
      <vt:lpstr>КСС8!Print_Titles</vt:lpstr>
      <vt:lpstr>КСС9!Print_Titles</vt:lpstr>
      <vt:lpstr>Настилки!Print_Titles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Rossy</dc:creator>
  <cp:lastModifiedBy>User</cp:lastModifiedBy>
  <cp:lastPrinted>2017-12-11T09:14:09Z</cp:lastPrinted>
  <dcterms:created xsi:type="dcterms:W3CDTF">2013-08-21T15:06:12Z</dcterms:created>
  <dcterms:modified xsi:type="dcterms:W3CDTF">2019-07-31T08:04:05Z</dcterms:modified>
</cp:coreProperties>
</file>